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tabRatio="608" activeTab="0"/>
  </bookViews>
  <sheets>
    <sheet name="070201 (2)" sheetId="1" r:id="rId1"/>
    <sheet name="факт" sheetId="2" state="hidden" r:id="rId2"/>
    <sheet name="касові" sheetId="3" state="hidden" r:id="rId3"/>
  </sheets>
  <definedNames>
    <definedName name="_xlnm.Print_Area" localSheetId="0">'070201 (2)'!$I$1:$X$116</definedName>
    <definedName name="_xlnm.Print_Area" localSheetId="2">'касові'!$B$1:$Q$40</definedName>
    <definedName name="_xlnm.Print_Area" localSheetId="1">'факт'!$A$1:$R$24</definedName>
  </definedNames>
  <calcPr fullCalcOnLoad="1"/>
</workbook>
</file>

<file path=xl/sharedStrings.xml><?xml version="1.0" encoding="utf-8"?>
<sst xmlns="http://schemas.openxmlformats.org/spreadsheetml/2006/main" count="166" uniqueCount="151">
  <si>
    <t>070804</t>
  </si>
  <si>
    <t>Показник</t>
  </si>
  <si>
    <t>Видатки:</t>
  </si>
  <si>
    <t>у т.ч.направл.</t>
  </si>
  <si>
    <t>на погашення</t>
  </si>
  <si>
    <t>Усього</t>
  </si>
  <si>
    <t>лимиты</t>
  </si>
  <si>
    <t>Кассов на 1,12</t>
  </si>
  <si>
    <t>1-8,12</t>
  </si>
  <si>
    <t>8-15.12</t>
  </si>
  <si>
    <t>15-22.12</t>
  </si>
  <si>
    <t>22-31.12</t>
  </si>
  <si>
    <t>Остат.лимит</t>
  </si>
  <si>
    <t>Форма  - 4-1 спецсчет</t>
  </si>
  <si>
    <t>Морський ліцей</t>
  </si>
  <si>
    <t>Картка аналітичного обліку касових видатків</t>
  </si>
  <si>
    <t>Картка аналітичного обліку фактичних видатків</t>
  </si>
  <si>
    <t>8а</t>
  </si>
  <si>
    <t>13а</t>
  </si>
  <si>
    <t>17а</t>
  </si>
  <si>
    <t>М/о</t>
  </si>
  <si>
    <t xml:space="preserve"> </t>
  </si>
  <si>
    <t xml:space="preserve">          Морський ліцей</t>
  </si>
  <si>
    <t>Показники</t>
  </si>
  <si>
    <t>Одиниця виміру:грн.коп.</t>
  </si>
  <si>
    <t>за ЄДРПОУ</t>
  </si>
  <si>
    <t>КЕКВ</t>
  </si>
  <si>
    <t>Х</t>
  </si>
  <si>
    <t>О10</t>
  </si>
  <si>
    <t>О20</t>
  </si>
  <si>
    <t>О30</t>
  </si>
  <si>
    <t>О40</t>
  </si>
  <si>
    <t>О50</t>
  </si>
  <si>
    <t>О60</t>
  </si>
  <si>
    <t>О70</t>
  </si>
  <si>
    <t>Фінансування</t>
  </si>
  <si>
    <t>О80</t>
  </si>
  <si>
    <t>О90</t>
  </si>
  <si>
    <t>Заробітна плата</t>
  </si>
  <si>
    <t>Грошове утримання військовослужбовців</t>
  </si>
  <si>
    <t>Продукти харчування</t>
  </si>
  <si>
    <t>Видатки на відрядження</t>
  </si>
  <si>
    <t>Оплата теплопостачання</t>
  </si>
  <si>
    <t>Оплата електроенергії</t>
  </si>
  <si>
    <t>Оплата природного газу</t>
  </si>
  <si>
    <t>Оплата інших енергоносіїв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</si>
  <si>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</si>
  <si>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</si>
  <si>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</si>
  <si>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Капітальний  ремонт.</t>
  </si>
  <si>
    <t>Реконстукція та рестоврація</t>
  </si>
  <si>
    <t>Капітальні трансферти</t>
  </si>
  <si>
    <t>Капітальні трансферти населенню</t>
  </si>
  <si>
    <t>Дослідження і розробки,окремі заходи розвитку по реалізаціі державних (регіональних)програм</t>
  </si>
  <si>
    <t>Окремі заходи по реалізаціі державних (регіональних)програм,не віднесені до заходів розвитку.</t>
  </si>
  <si>
    <t>Створення державних запасів і резервів</t>
  </si>
  <si>
    <t>Капітальні трансферти органам державного управління інших рівнів</t>
  </si>
  <si>
    <t xml:space="preserve">     Ж.О.Зінько</t>
  </si>
  <si>
    <t>Періодичність: Місячна</t>
  </si>
  <si>
    <t>Дні</t>
  </si>
  <si>
    <t>Залишки</t>
  </si>
  <si>
    <t>Всього</t>
  </si>
  <si>
    <t>Разом</t>
  </si>
  <si>
    <t>Оплата послуг   (крім комунальних)</t>
  </si>
  <si>
    <t xml:space="preserve">                                                                                                  Придбання обладнання і предметів  довгострокового  користування.</t>
  </si>
  <si>
    <r>
      <t xml:space="preserve">  Надходження коштів - </t>
    </r>
    <r>
      <rPr>
        <sz val="10"/>
        <rFont val="Tahoma"/>
        <family val="2"/>
      </rPr>
      <t xml:space="preserve">усього </t>
    </r>
  </si>
  <si>
    <r>
      <t>Видатки</t>
    </r>
    <r>
      <rPr>
        <sz val="10"/>
        <rFont val="Tahoma"/>
        <family val="2"/>
      </rPr>
      <t>-усього</t>
    </r>
  </si>
  <si>
    <r>
      <t xml:space="preserve">      у тому числі:                                                                                          </t>
    </r>
    <r>
      <rPr>
        <b/>
        <sz val="10"/>
        <rFont val="Tahoma"/>
        <family val="2"/>
      </rPr>
      <t>Поточні видатки</t>
    </r>
  </si>
  <si>
    <t>Установа Миколаївський морський ліцей імені професора М.Александрова                                                                                           за КОАТУУ  4810137200</t>
  </si>
  <si>
    <t>Територія  м.Миколаів, вул.Потьомкінська,138                                                                                                                             за КОДУ</t>
  </si>
  <si>
    <t>4а</t>
  </si>
  <si>
    <t>5а</t>
  </si>
  <si>
    <t>6а</t>
  </si>
  <si>
    <t>за КОАТУУ</t>
  </si>
  <si>
    <t>за КОПФГ</t>
  </si>
  <si>
    <t>Коди</t>
  </si>
  <si>
    <t xml:space="preserve">                          Звіт                                                                  </t>
  </si>
  <si>
    <t>Отримано залишок</t>
  </si>
  <si>
    <t>Надійшло коштів за звітний період (рік)</t>
  </si>
  <si>
    <t>у т.ч.проведені за видатками загального фонду</t>
  </si>
  <si>
    <t>заборгованість загального фонду</t>
  </si>
  <si>
    <t>Від оренди майна бюджетних установ</t>
  </si>
  <si>
    <t xml:space="preserve">Від реалізаціі в установленому порядку майна(крім нерухомого майна) </t>
  </si>
  <si>
    <t>Оплата комунальних послуг та енергоносіів</t>
  </si>
  <si>
    <t>Оплата водопостачання і водовідведення.</t>
  </si>
  <si>
    <t>Головний бухгалтер                                _______________________</t>
  </si>
  <si>
    <t>Від  додаткової(господарськоі)діяльності</t>
  </si>
  <si>
    <t>Затверджено на звітний рік</t>
  </si>
  <si>
    <t>Залишок  на початок звітного року</t>
  </si>
  <si>
    <t>Перераховано залишок</t>
  </si>
  <si>
    <t>Нараховано доходів за звітний період   (рік)</t>
  </si>
  <si>
    <t>Залишок  на кінець звітного періоду (року)</t>
  </si>
  <si>
    <t>Код рядка</t>
  </si>
  <si>
    <r>
      <t xml:space="preserve">Установа </t>
    </r>
    <r>
      <rPr>
        <sz val="10"/>
        <rFont val="Tahoma"/>
        <family val="2"/>
      </rPr>
      <t xml:space="preserve">    Миколаівський морський ліцей імені професора М.Александрова</t>
    </r>
  </si>
  <si>
    <r>
      <t>Організаційно-правова форма господарювання</t>
    </r>
    <r>
      <rPr>
        <sz val="10"/>
        <rFont val="Tahoma"/>
        <family val="2"/>
      </rPr>
      <t xml:space="preserve"> Комунальна організація (установа,заклад)</t>
    </r>
  </si>
  <si>
    <t xml:space="preserve">Код  та назва відомчоі  класифікації видатків та кредитування державного бюджету                                </t>
  </si>
  <si>
    <t xml:space="preserve">Код  та назва програмної класифікації видатків та кредитування державного бюджету                    </t>
  </si>
  <si>
    <t>Додаток 5</t>
  </si>
  <si>
    <r>
      <t xml:space="preserve">Територія </t>
    </r>
    <r>
      <rPr>
        <sz val="10"/>
        <rFont val="Tahoma"/>
        <family val="2"/>
      </rPr>
      <t xml:space="preserve">   місто Миколаів, Центральний район, вулиця Потьомкінська,138</t>
    </r>
  </si>
  <si>
    <t>Капітальний ремонт інших об`єктів</t>
  </si>
  <si>
    <t>Медикаменти та перев`язувальні матеріали</t>
  </si>
  <si>
    <t>Касові  за звітний період(рік)</t>
  </si>
  <si>
    <t>Фактичні  за звітний період(рік)</t>
  </si>
  <si>
    <t>(підпис)</t>
  </si>
  <si>
    <t>(ініціали,прізвище)</t>
  </si>
  <si>
    <t>Керівник                                              _______________________</t>
  </si>
  <si>
    <t>Оплата праці і нарахування на заробітну плату</t>
  </si>
  <si>
    <t xml:space="preserve">Оплата праці </t>
  </si>
  <si>
    <t>Нарахування на  оплату праці</t>
  </si>
  <si>
    <t>Використання товарів і послуг</t>
  </si>
  <si>
    <t>Предмети, матеріали, обладнання та інвентар</t>
  </si>
  <si>
    <t>Видатки на заходи спеціального призначення</t>
  </si>
  <si>
    <t xml:space="preserve">                                                                                                                                          Дослідення і розробки,окремі заходи по реалізації державних (регіональних) програм</t>
  </si>
  <si>
    <t>Обслуговування боргових зобовязань</t>
  </si>
  <si>
    <t>Обслуговування внутрішніх боргових зобовязань</t>
  </si>
  <si>
    <t>Обслуговування зовнішніх боргових зобовязань</t>
  </si>
  <si>
    <t>Поточні трансферти</t>
  </si>
  <si>
    <t>Субсидії та поточні трансферти підприємствам (установам,організаціям)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</si>
  <si>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</si>
  <si>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</si>
  <si>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</si>
  <si>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</si>
  <si>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</si>
  <si>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</si>
  <si>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 видатки</t>
  </si>
  <si>
    <t>Капітальне будівництво (придбання) житла</t>
  </si>
  <si>
    <t>Капітальне будівництво (придбання)інших об"єктів</t>
  </si>
  <si>
    <t>Капітальний ремонт житлового фонду(приміщень)</t>
  </si>
  <si>
    <t>Реконстукція житлового фонду(приміщень)</t>
  </si>
  <si>
    <t>Реконструція та реставрація інших об`єктів.</t>
  </si>
  <si>
    <t>Реставрація пам`яток культури історіі та архітектури.</t>
  </si>
  <si>
    <t>Придбання землі та нематеріальних активів</t>
  </si>
  <si>
    <t>Капітальні трансферти підприємствам(установам,організаціям)</t>
  </si>
  <si>
    <t>Капітальні трансферти урядам іноземних держав та міжнародним організаціям</t>
  </si>
  <si>
    <t>За послуги, що надаються бюджетними установами згідно з їх основною діяльністю</t>
  </si>
  <si>
    <r>
      <t xml:space="preserve">                                                                           (форма № 4-1д, </t>
    </r>
    <r>
      <rPr>
        <b/>
        <u val="single"/>
        <sz val="10"/>
        <rFont val="Tahoma"/>
        <family val="2"/>
      </rPr>
      <t>№ 4-1м</t>
    </r>
    <r>
      <rPr>
        <b/>
        <sz val="10"/>
        <rFont val="Tahoma"/>
        <family val="2"/>
      </rPr>
      <t>)</t>
    </r>
  </si>
  <si>
    <r>
      <t xml:space="preserve">Код  та назва типової відомчоі класифікації видатків та кредитування  місцевих бюджетів </t>
    </r>
    <r>
      <rPr>
        <sz val="10"/>
        <rFont val="Tahoma"/>
        <family val="2"/>
      </rPr>
      <t xml:space="preserve">  10  Управління освіти Миколаївської міської ради           </t>
    </r>
  </si>
  <si>
    <t xml:space="preserve">     спеціальний рахунок</t>
  </si>
  <si>
    <t>спеціальний рахунок</t>
  </si>
  <si>
    <t>до     Порядку   складання  фінансової,бюджетної та іншої звітності</t>
  </si>
  <si>
    <t>розпорядниками   та   одержувачами   бюджетних  коштів(пункт2.1)</t>
  </si>
  <si>
    <t>Оплата енергосервісу</t>
  </si>
  <si>
    <t xml:space="preserve">                                      про  надходження і використання  коштів,  отриманих як  плата за послуги</t>
  </si>
  <si>
    <r>
      <t>Код  та назва програмної класифікації видатків та кредитування місцевих бюджетів(код та назва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методу)*</t>
    </r>
    <r>
      <rPr>
        <sz val="10"/>
        <rFont val="Tahoma"/>
        <family val="2"/>
      </rPr>
      <t xml:space="preserve">1011020 Надання загальної середньої освіти загальноосвітніми навчальними закладами (в т.ч. школою-дитячим садком,інтернатом при школі),спеціалізованими школами,ліцеями,гімназіями,колегіумами           </t>
    </r>
  </si>
  <si>
    <t>10а</t>
  </si>
  <si>
    <t>знос</t>
  </si>
  <si>
    <t xml:space="preserve">    О.Г.Шепель</t>
  </si>
  <si>
    <t>станом на 01.10.17</t>
  </si>
  <si>
    <t>за листопад  2017 року</t>
  </si>
  <si>
    <t xml:space="preserve">           станом на 1 листопада 2017р.</t>
  </si>
  <si>
    <t>" 1" листопада 2017 року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</si>
</sst>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0.0"/>
    <numFmt numFmtId="205" formatCode="0.000"/>
    <numFmt numFmtId="206" formatCode="0.00_ ;[Red]\-0.00\ "/>
  </numFmts>
  <fonts count="64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i/>
      <sz val="8"/>
      <name val="Times New Roman"/>
      <family val="1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i/>
      <sz val="12"/>
      <name val="Tahoma"/>
      <family val="2"/>
    </font>
    <font>
      <sz val="8"/>
      <name val="Arial Cyr"/>
      <family val="0"/>
    </font>
    <font>
      <b/>
      <u val="single"/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 quotePrefix="1">
      <alignment/>
    </xf>
    <xf numFmtId="0" fontId="6" fillId="0" borderId="14" xfId="0" applyFont="1" applyBorder="1" applyAlignment="1" quotePrefix="1">
      <alignment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10" xfId="0" applyFont="1" applyBorder="1" applyAlignment="1">
      <alignment/>
    </xf>
    <xf numFmtId="1" fontId="9" fillId="0" borderId="2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2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 quotePrefix="1">
      <alignment/>
    </xf>
    <xf numFmtId="0" fontId="17" fillId="0" borderId="0" xfId="0" applyFont="1" applyBorder="1" applyAlignment="1">
      <alignment/>
    </xf>
    <xf numFmtId="2" fontId="14" fillId="0" borderId="21" xfId="0" applyNumberFormat="1" applyFont="1" applyBorder="1" applyAlignment="1">
      <alignment horizontal="center"/>
    </xf>
    <xf numFmtId="0" fontId="18" fillId="0" borderId="22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 applyProtection="1">
      <alignment/>
      <protection locked="0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4" fillId="0" borderId="24" xfId="0" applyFont="1" applyBorder="1" applyAlignment="1">
      <alignment horizontal="center"/>
    </xf>
    <xf numFmtId="2" fontId="14" fillId="0" borderId="25" xfId="0" applyNumberFormat="1" applyFont="1" applyBorder="1" applyAlignment="1">
      <alignment/>
    </xf>
    <xf numFmtId="0" fontId="14" fillId="0" borderId="26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7" fillId="0" borderId="25" xfId="0" applyFont="1" applyBorder="1" applyAlignment="1">
      <alignment/>
    </xf>
    <xf numFmtId="2" fontId="18" fillId="0" borderId="25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9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Alignment="1">
      <alignment horizontal="left"/>
    </xf>
    <xf numFmtId="2" fontId="4" fillId="0" borderId="3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4" fillId="0" borderId="25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2" fontId="5" fillId="0" borderId="29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14" fillId="0" borderId="22" xfId="0" applyFont="1" applyBorder="1" applyAlignment="1">
      <alignment/>
    </xf>
    <xf numFmtId="2" fontId="14" fillId="0" borderId="29" xfId="0" applyNumberFormat="1" applyFont="1" applyBorder="1" applyAlignment="1">
      <alignment/>
    </xf>
    <xf numFmtId="2" fontId="14" fillId="0" borderId="23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/>
    </xf>
    <xf numFmtId="0" fontId="4" fillId="0" borderId="0" xfId="0" applyFont="1" applyAlignment="1">
      <alignment horizontal="left"/>
    </xf>
    <xf numFmtId="2" fontId="14" fillId="0" borderId="10" xfId="0" applyNumberFormat="1" applyFont="1" applyBorder="1" applyAlignment="1" applyProtection="1">
      <alignment horizontal="center"/>
      <protection locked="0"/>
    </xf>
    <xf numFmtId="2" fontId="14" fillId="0" borderId="33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4" fillId="0" borderId="21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4" fontId="5" fillId="0" borderId="33" xfId="0" applyNumberFormat="1" applyFont="1" applyBorder="1" applyAlignment="1">
      <alignment horizontal="center"/>
    </xf>
    <xf numFmtId="2" fontId="4" fillId="0" borderId="25" xfId="0" applyNumberFormat="1" applyFont="1" applyBorder="1" applyAlignment="1" applyProtection="1">
      <alignment/>
      <protection locked="0"/>
    </xf>
    <xf numFmtId="2" fontId="4" fillId="0" borderId="25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8" xfId="0" applyNumberFormat="1" applyFont="1" applyBorder="1" applyAlignment="1" applyProtection="1">
      <alignment horizontal="left"/>
      <protection locked="0"/>
    </xf>
    <xf numFmtId="2" fontId="4" fillId="0" borderId="20" xfId="0" applyNumberFormat="1" applyFont="1" applyBorder="1" applyAlignment="1">
      <alignment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2" fontId="4" fillId="0" borderId="30" xfId="0" applyNumberFormat="1" applyFont="1" applyBorder="1" applyAlignment="1" applyProtection="1">
      <alignment horizontal="left"/>
      <protection locked="0"/>
    </xf>
    <xf numFmtId="2" fontId="4" fillId="0" borderId="30" xfId="0" applyNumberFormat="1" applyFont="1" applyBorder="1" applyAlignment="1" applyProtection="1">
      <alignment/>
      <protection locked="0"/>
    </xf>
    <xf numFmtId="2" fontId="4" fillId="0" borderId="35" xfId="0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8" fillId="0" borderId="36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/>
    </xf>
    <xf numFmtId="2" fontId="14" fillId="0" borderId="31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4" fontId="14" fillId="0" borderId="0" xfId="0" applyNumberFormat="1" applyFont="1" applyFill="1" applyAlignment="1">
      <alignment/>
    </xf>
    <xf numFmtId="205" fontId="4" fillId="0" borderId="10" xfId="0" applyNumberFormat="1" applyFont="1" applyBorder="1" applyAlignment="1">
      <alignment horizontal="center"/>
    </xf>
    <xf numFmtId="2" fontId="4" fillId="0" borderId="3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3" fillId="0" borderId="0" xfId="0" applyFont="1" applyBorder="1" applyAlignment="1">
      <alignment/>
    </xf>
    <xf numFmtId="2" fontId="4" fillId="0" borderId="37" xfId="0" applyNumberFormat="1" applyFont="1" applyBorder="1" applyAlignment="1" applyProtection="1">
      <alignment/>
      <protection locked="0"/>
    </xf>
    <xf numFmtId="2" fontId="4" fillId="0" borderId="31" xfId="0" applyNumberFormat="1" applyFont="1" applyBorder="1" applyAlignment="1" applyProtection="1">
      <alignment/>
      <protection locked="0"/>
    </xf>
    <xf numFmtId="2" fontId="4" fillId="0" borderId="39" xfId="0" applyNumberFormat="1" applyFont="1" applyBorder="1" applyAlignment="1" applyProtection="1">
      <alignment/>
      <protection locked="0"/>
    </xf>
    <xf numFmtId="0" fontId="4" fillId="0" borderId="31" xfId="0" applyFont="1" applyBorder="1" applyAlignment="1">
      <alignment/>
    </xf>
    <xf numFmtId="2" fontId="4" fillId="0" borderId="31" xfId="0" applyNumberFormat="1" applyFont="1" applyBorder="1" applyAlignment="1">
      <alignment horizontal="left"/>
    </xf>
    <xf numFmtId="2" fontId="4" fillId="0" borderId="40" xfId="0" applyNumberFormat="1" applyFont="1" applyBorder="1" applyAlignment="1">
      <alignment/>
    </xf>
    <xf numFmtId="0" fontId="4" fillId="0" borderId="31" xfId="0" applyFont="1" applyBorder="1" applyAlignment="1">
      <alignment wrapText="1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wrapText="1"/>
    </xf>
    <xf numFmtId="0" fontId="5" fillId="0" borderId="31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2" fontId="9" fillId="0" borderId="2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34" xfId="0" applyFont="1" applyBorder="1" applyAlignment="1">
      <alignment/>
    </xf>
    <xf numFmtId="2" fontId="14" fillId="0" borderId="4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4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06" fontId="4" fillId="0" borderId="10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/>
    </xf>
    <xf numFmtId="2" fontId="18" fillId="0" borderId="21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2" fontId="8" fillId="0" borderId="23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4" fillId="0" borderId="11" xfId="0" applyFont="1" applyBorder="1" applyAlignment="1">
      <alignment horizontal="center"/>
    </xf>
    <xf numFmtId="2" fontId="14" fillId="0" borderId="25" xfId="0" applyNumberFormat="1" applyFont="1" applyBorder="1" applyAlignment="1" applyProtection="1">
      <alignment horizontal="center"/>
      <protection locked="0"/>
    </xf>
    <xf numFmtId="2" fontId="14" fillId="0" borderId="1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2" fontId="9" fillId="0" borderId="25" xfId="0" applyNumberFormat="1" applyFont="1" applyBorder="1" applyAlignment="1" applyProtection="1">
      <alignment/>
      <protection locked="0"/>
    </xf>
    <xf numFmtId="0" fontId="1" fillId="0" borderId="30" xfId="0" applyFont="1" applyBorder="1" applyAlignment="1">
      <alignment/>
    </xf>
    <xf numFmtId="2" fontId="4" fillId="0" borderId="47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2" fontId="4" fillId="0" borderId="4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6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49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5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14" fillId="0" borderId="0" xfId="0" applyNumberFormat="1" applyFont="1" applyFill="1" applyAlignment="1">
      <alignment horizontal="right"/>
    </xf>
    <xf numFmtId="4" fontId="14" fillId="0" borderId="49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10"/>
  <sheetViews>
    <sheetView showZeros="0" tabSelected="1" zoomScalePageLayoutView="0" workbookViewId="0" topLeftCell="H1">
      <selection activeCell="Q96" sqref="Q96"/>
    </sheetView>
  </sheetViews>
  <sheetFormatPr defaultColWidth="9.00390625" defaultRowHeight="12.75"/>
  <cols>
    <col min="1" max="7" width="7.75390625" style="1" hidden="1" customWidth="1"/>
    <col min="8" max="8" width="0.12890625" style="1" customWidth="1"/>
    <col min="9" max="9" width="36.25390625" style="1" customWidth="1"/>
    <col min="10" max="10" width="5.375" style="1" customWidth="1"/>
    <col min="11" max="11" width="5.75390625" style="1" customWidth="1"/>
    <col min="12" max="12" width="10.625" style="1" customWidth="1"/>
    <col min="13" max="13" width="9.625" style="1" customWidth="1"/>
    <col min="14" max="14" width="7.125" style="1" customWidth="1"/>
    <col min="15" max="15" width="6.00390625" style="1" customWidth="1"/>
    <col min="16" max="16" width="7.125" style="1" customWidth="1"/>
    <col min="17" max="17" width="9.25390625" style="1" customWidth="1"/>
    <col min="18" max="18" width="10.25390625" style="1" customWidth="1"/>
    <col min="19" max="19" width="8.00390625" style="1" customWidth="1"/>
    <col min="20" max="20" width="0.12890625" style="1" hidden="1" customWidth="1"/>
    <col min="21" max="21" width="5.875" style="1" hidden="1" customWidth="1"/>
    <col min="22" max="22" width="9.625" style="1" customWidth="1"/>
    <col min="23" max="23" width="0.74609375" style="1" hidden="1" customWidth="1"/>
    <col min="24" max="24" width="6.875" style="1" hidden="1" customWidth="1"/>
    <col min="25" max="25" width="13.125" style="1" customWidth="1"/>
    <col min="26" max="26" width="7.75390625" style="1" hidden="1" customWidth="1"/>
    <col min="27" max="27" width="12.625" style="1" customWidth="1"/>
    <col min="28" max="28" width="0.12890625" style="1" customWidth="1"/>
    <col min="29" max="29" width="9.625" style="1" bestFit="1" customWidth="1"/>
    <col min="30" max="30" width="9.125" style="1" customWidth="1"/>
    <col min="31" max="31" width="12.25390625" style="1" customWidth="1"/>
    <col min="32" max="32" width="10.625" style="1" bestFit="1" customWidth="1"/>
    <col min="33" max="45" width="9.125" style="1" customWidth="1"/>
    <col min="46" max="46" width="12.00390625" style="1" customWidth="1"/>
    <col min="47" max="50" width="9.125" style="1" customWidth="1"/>
    <col min="51" max="51" width="10.375" style="1" customWidth="1"/>
    <col min="52" max="16384" width="9.125" style="1" customWidth="1"/>
  </cols>
  <sheetData>
    <row r="1" spans="9:24" ht="12.75">
      <c r="I1" s="59"/>
      <c r="J1" s="59"/>
      <c r="K1" s="59"/>
      <c r="L1" s="59"/>
      <c r="M1" s="59"/>
      <c r="N1" s="59"/>
      <c r="O1" s="59"/>
      <c r="P1" s="59"/>
      <c r="Q1" s="264" t="s">
        <v>97</v>
      </c>
      <c r="R1" s="264"/>
      <c r="S1" s="264"/>
      <c r="T1" s="264"/>
      <c r="U1" s="264"/>
      <c r="V1" s="264"/>
      <c r="W1" s="178"/>
      <c r="X1" s="60"/>
    </row>
    <row r="2" spans="9:24" ht="12.75">
      <c r="I2" s="59"/>
      <c r="J2" s="59"/>
      <c r="K2" s="59"/>
      <c r="L2" s="59"/>
      <c r="M2" s="59"/>
      <c r="N2" s="59"/>
      <c r="O2" s="59"/>
      <c r="P2" s="264" t="s">
        <v>139</v>
      </c>
      <c r="Q2" s="264"/>
      <c r="R2" s="264"/>
      <c r="S2" s="264"/>
      <c r="T2" s="264"/>
      <c r="U2" s="264"/>
      <c r="V2" s="264"/>
      <c r="W2" s="264"/>
      <c r="X2" s="178"/>
    </row>
    <row r="3" spans="9:24" ht="12.75">
      <c r="I3" s="59"/>
      <c r="J3" s="59"/>
      <c r="K3" s="59"/>
      <c r="L3" s="59"/>
      <c r="M3" s="59"/>
      <c r="N3" s="59"/>
      <c r="O3" s="59"/>
      <c r="P3" s="264" t="s">
        <v>140</v>
      </c>
      <c r="Q3" s="264"/>
      <c r="R3" s="264"/>
      <c r="S3" s="264"/>
      <c r="T3" s="264"/>
      <c r="U3" s="264"/>
      <c r="V3" s="264"/>
      <c r="W3" s="264"/>
      <c r="X3" s="178"/>
    </row>
    <row r="4" spans="9:24" ht="12.75">
      <c r="I4" s="59"/>
      <c r="J4" s="59"/>
      <c r="K4" s="59"/>
      <c r="L4" s="59"/>
      <c r="M4" s="59"/>
      <c r="N4" s="59"/>
      <c r="O4" s="59"/>
      <c r="P4" s="59"/>
      <c r="Q4" s="264"/>
      <c r="R4" s="264"/>
      <c r="S4" s="264"/>
      <c r="T4" s="264"/>
      <c r="U4" s="264"/>
      <c r="V4" s="264"/>
      <c r="W4" s="264"/>
      <c r="X4" s="264"/>
    </row>
    <row r="5" spans="9:24" ht="12.75">
      <c r="I5" s="59"/>
      <c r="J5" s="59"/>
      <c r="K5" s="59"/>
      <c r="L5" s="59"/>
      <c r="M5" s="59"/>
      <c r="N5" s="59"/>
      <c r="O5" s="59"/>
      <c r="P5" s="59"/>
      <c r="Q5" s="264"/>
      <c r="R5" s="264"/>
      <c r="S5" s="264"/>
      <c r="T5" s="264"/>
      <c r="U5" s="264"/>
      <c r="V5" s="264"/>
      <c r="W5" s="264"/>
      <c r="X5" s="264"/>
    </row>
    <row r="6" spans="9:24" ht="12.75">
      <c r="I6" s="20"/>
      <c r="J6" s="266" t="s">
        <v>76</v>
      </c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59"/>
      <c r="X6" s="124"/>
    </row>
    <row r="7" spans="9:25" ht="12.75">
      <c r="I7" s="191" t="s">
        <v>142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87"/>
      <c r="W7" s="59"/>
      <c r="X7" s="88"/>
      <c r="Y7" s="3"/>
    </row>
    <row r="8" spans="9:25" ht="12.75">
      <c r="I8" s="266" t="s">
        <v>135</v>
      </c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190"/>
      <c r="U8" s="190"/>
      <c r="V8" s="81" t="s">
        <v>75</v>
      </c>
      <c r="W8" s="59"/>
      <c r="X8" s="88"/>
      <c r="Y8" s="3"/>
    </row>
    <row r="9" spans="9:25" ht="12.75">
      <c r="I9" s="265" t="s">
        <v>149</v>
      </c>
      <c r="J9" s="265"/>
      <c r="K9" s="265"/>
      <c r="L9" s="265"/>
      <c r="M9" s="265"/>
      <c r="N9" s="265"/>
      <c r="O9" s="265"/>
      <c r="P9" s="265"/>
      <c r="Q9" s="265"/>
      <c r="R9" s="265"/>
      <c r="S9" s="272" t="s">
        <v>25</v>
      </c>
      <c r="T9" s="272"/>
      <c r="U9" s="273"/>
      <c r="V9" s="181">
        <v>23086607</v>
      </c>
      <c r="W9" s="59"/>
      <c r="X9" s="88"/>
      <c r="Y9" s="3"/>
    </row>
    <row r="10" spans="1:25" ht="12.75">
      <c r="A10" s="115" t="s">
        <v>68</v>
      </c>
      <c r="B10" s="179"/>
      <c r="C10" s="179"/>
      <c r="D10" s="179"/>
      <c r="E10" s="179"/>
      <c r="F10" s="179"/>
      <c r="G10" s="179"/>
      <c r="H10" s="179"/>
      <c r="I10" s="270" t="s">
        <v>93</v>
      </c>
      <c r="J10" s="271"/>
      <c r="K10" s="271"/>
      <c r="L10" s="271"/>
      <c r="M10" s="271"/>
      <c r="N10" s="271"/>
      <c r="O10" s="271"/>
      <c r="P10" s="271"/>
      <c r="Q10" s="271"/>
      <c r="R10" s="179"/>
      <c r="S10" s="274" t="s">
        <v>73</v>
      </c>
      <c r="T10" s="274"/>
      <c r="U10" s="273"/>
      <c r="V10" s="181">
        <v>4810137200</v>
      </c>
      <c r="W10" s="179"/>
      <c r="X10" s="88"/>
      <c r="Y10" s="3"/>
    </row>
    <row r="11" spans="1:25" ht="14.25" customHeight="1">
      <c r="A11" s="115" t="s">
        <v>69</v>
      </c>
      <c r="B11" s="179"/>
      <c r="C11" s="179"/>
      <c r="D11" s="179"/>
      <c r="E11" s="179"/>
      <c r="F11" s="179"/>
      <c r="G11" s="179"/>
      <c r="H11" s="179"/>
      <c r="I11" s="215" t="s">
        <v>98</v>
      </c>
      <c r="J11" s="180"/>
      <c r="K11" s="180"/>
      <c r="L11" s="179"/>
      <c r="M11" s="179"/>
      <c r="N11" s="179"/>
      <c r="O11" s="179"/>
      <c r="P11" s="179"/>
      <c r="Q11" s="179"/>
      <c r="R11" s="179"/>
      <c r="S11" s="280" t="s">
        <v>74</v>
      </c>
      <c r="T11" s="280"/>
      <c r="U11" s="281"/>
      <c r="V11" s="206">
        <v>430</v>
      </c>
      <c r="W11" s="59"/>
      <c r="X11" s="88"/>
      <c r="Y11" s="3"/>
    </row>
    <row r="12" spans="1:25" ht="14.25" customHeight="1">
      <c r="A12" s="115"/>
      <c r="B12" s="179"/>
      <c r="C12" s="179"/>
      <c r="D12" s="179"/>
      <c r="E12" s="179"/>
      <c r="F12" s="179"/>
      <c r="G12" s="179"/>
      <c r="H12" s="179"/>
      <c r="I12" s="215" t="s">
        <v>94</v>
      </c>
      <c r="J12" s="180"/>
      <c r="K12" s="180"/>
      <c r="L12" s="179"/>
      <c r="M12" s="179"/>
      <c r="N12" s="179"/>
      <c r="O12" s="179"/>
      <c r="P12" s="179"/>
      <c r="Q12" s="179"/>
      <c r="R12" s="179"/>
      <c r="S12" s="182"/>
      <c r="T12" s="182"/>
      <c r="U12" s="182"/>
      <c r="V12" s="192"/>
      <c r="W12" s="59"/>
      <c r="X12" s="88"/>
      <c r="Y12" s="3"/>
    </row>
    <row r="13" spans="9:25" ht="12.75">
      <c r="I13" s="266" t="s">
        <v>95</v>
      </c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59"/>
      <c r="X13" s="88"/>
      <c r="Y13" s="3"/>
    </row>
    <row r="14" spans="9:24" ht="12.75">
      <c r="I14" s="266" t="s">
        <v>96</v>
      </c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59"/>
      <c r="X14" s="59"/>
    </row>
    <row r="15" spans="9:24" ht="12.75">
      <c r="I15" s="266" t="s">
        <v>136</v>
      </c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59"/>
      <c r="X15" s="59"/>
    </row>
    <row r="16" spans="9:24" ht="48.75" customHeight="1">
      <c r="I16" s="277" t="s">
        <v>143</v>
      </c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59"/>
      <c r="X16" s="59"/>
    </row>
    <row r="17" spans="9:24" ht="13.5" thickBot="1">
      <c r="I17" s="264" t="s">
        <v>58</v>
      </c>
      <c r="J17" s="264"/>
      <c r="K17" s="264"/>
      <c r="L17" s="264"/>
      <c r="M17" s="264"/>
      <c r="N17" s="264"/>
      <c r="O17" s="264"/>
      <c r="P17" s="264"/>
      <c r="Q17" s="264"/>
      <c r="R17" s="59"/>
      <c r="S17" s="59"/>
      <c r="T17" s="59"/>
      <c r="U17" s="59"/>
      <c r="V17" s="59"/>
      <c r="W17" s="59"/>
      <c r="X17" s="59"/>
    </row>
    <row r="18" spans="9:51" ht="16.5" thickBot="1">
      <c r="I18" s="60" t="s">
        <v>24</v>
      </c>
      <c r="J18" s="59"/>
      <c r="K18" s="59"/>
      <c r="L18" s="59"/>
      <c r="M18" s="177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59"/>
      <c r="AQ18" s="275" t="s">
        <v>13</v>
      </c>
      <c r="AR18" s="276"/>
      <c r="AS18" s="276"/>
      <c r="AT18" s="276"/>
      <c r="AU18" s="276"/>
      <c r="AV18" s="36"/>
      <c r="AW18" s="24"/>
      <c r="AX18" s="24"/>
      <c r="AY18" s="25"/>
    </row>
    <row r="19" spans="1:51" ht="34.5" customHeight="1">
      <c r="A19" s="17"/>
      <c r="B19" s="17"/>
      <c r="C19" s="17"/>
      <c r="D19" s="17"/>
      <c r="E19" s="17"/>
      <c r="F19" s="17"/>
      <c r="G19" s="17"/>
      <c r="H19" s="17"/>
      <c r="I19" s="298" t="s">
        <v>23</v>
      </c>
      <c r="J19" s="269" t="s">
        <v>26</v>
      </c>
      <c r="K19" s="301" t="s">
        <v>92</v>
      </c>
      <c r="L19" s="282" t="s">
        <v>87</v>
      </c>
      <c r="M19" s="285" t="s">
        <v>88</v>
      </c>
      <c r="N19" s="285" t="s">
        <v>89</v>
      </c>
      <c r="O19" s="285" t="s">
        <v>77</v>
      </c>
      <c r="P19" s="282" t="s">
        <v>90</v>
      </c>
      <c r="Q19" s="282" t="s">
        <v>78</v>
      </c>
      <c r="R19" s="289" t="s">
        <v>101</v>
      </c>
      <c r="S19" s="290"/>
      <c r="T19" s="288" t="s">
        <v>102</v>
      </c>
      <c r="U19" s="288"/>
      <c r="V19" s="295" t="s">
        <v>91</v>
      </c>
      <c r="W19" s="59"/>
      <c r="X19" s="59"/>
      <c r="AQ19" s="26"/>
      <c r="AR19" s="27"/>
      <c r="AS19" s="27"/>
      <c r="AT19" s="27"/>
      <c r="AU19" s="27"/>
      <c r="AV19" s="27"/>
      <c r="AW19" s="27"/>
      <c r="AX19" s="27"/>
      <c r="AY19" s="28"/>
    </row>
    <row r="20" spans="1:51" ht="12.75">
      <c r="A20" s="18" t="s">
        <v>1</v>
      </c>
      <c r="B20" s="18"/>
      <c r="C20" s="18"/>
      <c r="D20" s="18"/>
      <c r="E20" s="18"/>
      <c r="F20" s="18"/>
      <c r="G20" s="18"/>
      <c r="H20" s="18"/>
      <c r="I20" s="299"/>
      <c r="J20" s="267"/>
      <c r="K20" s="302"/>
      <c r="L20" s="283"/>
      <c r="M20" s="286"/>
      <c r="N20" s="286"/>
      <c r="O20" s="286"/>
      <c r="P20" s="283"/>
      <c r="Q20" s="283"/>
      <c r="R20" s="267" t="s">
        <v>5</v>
      </c>
      <c r="S20" s="204" t="s">
        <v>3</v>
      </c>
      <c r="T20" s="267" t="s">
        <v>5</v>
      </c>
      <c r="U20" s="291" t="s">
        <v>79</v>
      </c>
      <c r="V20" s="296"/>
      <c r="W20" s="59"/>
      <c r="X20" s="59"/>
      <c r="AQ20" s="26"/>
      <c r="AR20" s="27"/>
      <c r="AS20" s="27"/>
      <c r="AT20" s="27"/>
      <c r="AU20" s="27"/>
      <c r="AV20" s="27"/>
      <c r="AW20" s="27"/>
      <c r="AX20" s="27"/>
      <c r="AY20" s="28"/>
    </row>
    <row r="21" spans="1:51" ht="15" customHeight="1" thickBot="1">
      <c r="A21" s="19"/>
      <c r="B21" s="19"/>
      <c r="C21" s="19"/>
      <c r="D21" s="19"/>
      <c r="E21" s="19"/>
      <c r="F21" s="19"/>
      <c r="G21" s="19"/>
      <c r="H21" s="19"/>
      <c r="I21" s="299"/>
      <c r="J21" s="267"/>
      <c r="K21" s="302"/>
      <c r="L21" s="283"/>
      <c r="M21" s="286"/>
      <c r="N21" s="286"/>
      <c r="O21" s="286"/>
      <c r="P21" s="283"/>
      <c r="Q21" s="283"/>
      <c r="R21" s="267"/>
      <c r="S21" s="205" t="s">
        <v>4</v>
      </c>
      <c r="T21" s="267"/>
      <c r="U21" s="291"/>
      <c r="V21" s="296"/>
      <c r="W21" s="59"/>
      <c r="X21" s="59"/>
      <c r="AQ21" s="26"/>
      <c r="AR21" s="27"/>
      <c r="AS21" s="39" t="s">
        <v>6</v>
      </c>
      <c r="AT21" s="29" t="s">
        <v>7</v>
      </c>
      <c r="AU21" s="37" t="s">
        <v>8</v>
      </c>
      <c r="AV21" s="29" t="s">
        <v>9</v>
      </c>
      <c r="AW21" s="29" t="s">
        <v>10</v>
      </c>
      <c r="AX21" s="29" t="s">
        <v>11</v>
      </c>
      <c r="AY21" s="40" t="s">
        <v>12</v>
      </c>
    </row>
    <row r="22" spans="1:51" ht="46.5" customHeight="1" thickBot="1">
      <c r="A22" s="16">
        <v>1</v>
      </c>
      <c r="B22" s="57"/>
      <c r="C22" s="57"/>
      <c r="D22" s="57"/>
      <c r="E22" s="57"/>
      <c r="F22" s="57"/>
      <c r="G22" s="57"/>
      <c r="H22" s="57"/>
      <c r="I22" s="300"/>
      <c r="J22" s="268"/>
      <c r="K22" s="302"/>
      <c r="L22" s="284"/>
      <c r="M22" s="287"/>
      <c r="N22" s="287"/>
      <c r="O22" s="287"/>
      <c r="P22" s="284"/>
      <c r="Q22" s="284"/>
      <c r="R22" s="268"/>
      <c r="S22" s="254" t="s">
        <v>80</v>
      </c>
      <c r="T22" s="268"/>
      <c r="U22" s="292"/>
      <c r="V22" s="297"/>
      <c r="W22" s="59"/>
      <c r="X22" s="59"/>
      <c r="AQ22" s="26"/>
      <c r="AR22" s="27"/>
      <c r="AS22" s="27"/>
      <c r="AT22" s="27"/>
      <c r="AU22" s="27"/>
      <c r="AV22" s="27"/>
      <c r="AW22" s="27"/>
      <c r="AX22" s="27"/>
      <c r="AY22" s="28"/>
    </row>
    <row r="23" spans="1:51" ht="13.5" thickBot="1">
      <c r="A23" s="58"/>
      <c r="B23" s="57"/>
      <c r="C23" s="57"/>
      <c r="D23" s="57"/>
      <c r="E23" s="57"/>
      <c r="F23" s="57"/>
      <c r="G23" s="57"/>
      <c r="H23" s="57"/>
      <c r="I23" s="102">
        <v>1</v>
      </c>
      <c r="J23" s="102">
        <v>2</v>
      </c>
      <c r="K23" s="102">
        <v>3</v>
      </c>
      <c r="L23" s="102">
        <v>4</v>
      </c>
      <c r="M23" s="102">
        <v>5</v>
      </c>
      <c r="N23" s="102">
        <v>6</v>
      </c>
      <c r="O23" s="102">
        <v>7</v>
      </c>
      <c r="P23" s="102">
        <v>8</v>
      </c>
      <c r="Q23" s="102">
        <v>9</v>
      </c>
      <c r="R23" s="102">
        <v>10</v>
      </c>
      <c r="S23" s="102">
        <v>11</v>
      </c>
      <c r="T23" s="102">
        <v>12</v>
      </c>
      <c r="U23" s="102">
        <v>13</v>
      </c>
      <c r="V23" s="255">
        <v>12</v>
      </c>
      <c r="W23" s="59"/>
      <c r="X23" s="59"/>
      <c r="AQ23" s="26"/>
      <c r="AR23" s="27"/>
      <c r="AS23" s="27"/>
      <c r="AT23" s="27"/>
      <c r="AU23" s="27"/>
      <c r="AV23" s="27"/>
      <c r="AW23" s="27"/>
      <c r="AX23" s="27"/>
      <c r="AY23" s="28"/>
    </row>
    <row r="24" spans="1:51" s="4" customFormat="1" ht="13.5" thickBot="1">
      <c r="A24" s="11" t="s">
        <v>0</v>
      </c>
      <c r="B24" s="11"/>
      <c r="C24" s="11"/>
      <c r="D24" s="11"/>
      <c r="E24" s="11"/>
      <c r="F24" s="11"/>
      <c r="G24" s="11"/>
      <c r="H24" s="11"/>
      <c r="I24" s="125" t="s">
        <v>65</v>
      </c>
      <c r="J24" s="203" t="s">
        <v>27</v>
      </c>
      <c r="K24" s="141" t="s">
        <v>28</v>
      </c>
      <c r="L24" s="216">
        <f>L25+L28+L29</f>
        <v>1359750</v>
      </c>
      <c r="M24" s="257">
        <v>886501.63</v>
      </c>
      <c r="N24" s="142">
        <f>SUM(N25:N28)</f>
        <v>0</v>
      </c>
      <c r="O24" s="142"/>
      <c r="P24" s="142"/>
      <c r="Q24" s="252">
        <f>SUM(Q25:Q29)</f>
        <v>1228170.95</v>
      </c>
      <c r="R24" s="143"/>
      <c r="S24" s="142"/>
      <c r="T24" s="193"/>
      <c r="U24" s="193"/>
      <c r="V24" s="222">
        <f>M24+Q24-R30</f>
        <v>1010767.8700000001</v>
      </c>
      <c r="W24" s="66"/>
      <c r="X24" s="66"/>
      <c r="Y24" s="66"/>
      <c r="AD24" s="250"/>
      <c r="AQ24" s="10"/>
      <c r="AR24" s="5"/>
      <c r="AS24" s="5"/>
      <c r="AT24" s="5"/>
      <c r="AU24" s="5"/>
      <c r="AV24" s="5"/>
      <c r="AW24" s="5"/>
      <c r="AX24" s="5"/>
      <c r="AY24" s="30"/>
    </row>
    <row r="25" spans="1:51" s="4" customFormat="1" ht="25.5" customHeight="1">
      <c r="A25" s="12"/>
      <c r="B25" s="12"/>
      <c r="C25" s="12"/>
      <c r="D25" s="12"/>
      <c r="E25" s="12"/>
      <c r="F25" s="12"/>
      <c r="G25" s="12"/>
      <c r="H25" s="12"/>
      <c r="I25" s="126" t="s">
        <v>134</v>
      </c>
      <c r="J25" s="139" t="s">
        <v>27</v>
      </c>
      <c r="K25" s="144" t="s">
        <v>29</v>
      </c>
      <c r="L25" s="105">
        <v>1359750</v>
      </c>
      <c r="M25" s="146"/>
      <c r="N25" s="146"/>
      <c r="O25" s="142"/>
      <c r="P25" s="142"/>
      <c r="Q25" s="253">
        <f>84350+5000+6000+112710+15000+134701+20140+3000+15+1000+20000+486095+38505+103579.95+69515+5500+123060</f>
        <v>1228170.95</v>
      </c>
      <c r="R25" s="147"/>
      <c r="S25" s="99"/>
      <c r="T25" s="104"/>
      <c r="U25" s="104"/>
      <c r="V25" s="148"/>
      <c r="W25" s="189"/>
      <c r="X25" s="66"/>
      <c r="Y25" s="250"/>
      <c r="AA25" s="250"/>
      <c r="AG25" s="265"/>
      <c r="AH25" s="265"/>
      <c r="AI25" s="265"/>
      <c r="AJ25" s="265"/>
      <c r="AQ25" s="10"/>
      <c r="AR25" s="5"/>
      <c r="AS25" s="5"/>
      <c r="AT25" s="5"/>
      <c r="AU25" s="5"/>
      <c r="AV25" s="5"/>
      <c r="AW25" s="5"/>
      <c r="AX25" s="5"/>
      <c r="AY25" s="30"/>
    </row>
    <row r="26" spans="1:51" s="4" customFormat="1" ht="14.25" customHeight="1">
      <c r="A26" s="12"/>
      <c r="B26" s="12"/>
      <c r="C26" s="12"/>
      <c r="D26" s="12"/>
      <c r="E26" s="12"/>
      <c r="F26" s="12"/>
      <c r="G26" s="12"/>
      <c r="H26" s="12"/>
      <c r="I26" s="127" t="s">
        <v>86</v>
      </c>
      <c r="J26" s="139" t="s">
        <v>27</v>
      </c>
      <c r="K26" s="144" t="s">
        <v>30</v>
      </c>
      <c r="L26" s="183"/>
      <c r="M26" s="146"/>
      <c r="N26" s="146"/>
      <c r="O26" s="146"/>
      <c r="P26" s="146"/>
      <c r="Q26" s="149"/>
      <c r="R26" s="197"/>
      <c r="S26" s="103"/>
      <c r="T26" s="198"/>
      <c r="U26" s="104"/>
      <c r="V26" s="148"/>
      <c r="W26" s="66"/>
      <c r="X26" s="66"/>
      <c r="AA26" s="250"/>
      <c r="AC26" s="250"/>
      <c r="AQ26" s="10"/>
      <c r="AR26" s="5"/>
      <c r="AS26" s="5"/>
      <c r="AT26" s="5"/>
      <c r="AU26" s="5"/>
      <c r="AV26" s="5"/>
      <c r="AW26" s="5"/>
      <c r="AX26" s="5"/>
      <c r="AY26" s="30"/>
    </row>
    <row r="27" spans="1:51" s="4" customFormat="1" ht="12.75" customHeight="1">
      <c r="A27" s="9"/>
      <c r="B27" s="9"/>
      <c r="C27" s="9"/>
      <c r="D27" s="9"/>
      <c r="E27" s="9"/>
      <c r="F27" s="9"/>
      <c r="G27" s="9"/>
      <c r="H27" s="9"/>
      <c r="I27" s="128" t="s">
        <v>81</v>
      </c>
      <c r="J27" s="139" t="s">
        <v>27</v>
      </c>
      <c r="K27" s="141" t="s">
        <v>31</v>
      </c>
      <c r="L27" s="102"/>
      <c r="M27" s="103"/>
      <c r="N27" s="103"/>
      <c r="O27" s="103"/>
      <c r="P27" s="103"/>
      <c r="Q27" s="105"/>
      <c r="R27" s="145"/>
      <c r="S27" s="101"/>
      <c r="T27" s="104"/>
      <c r="U27" s="104"/>
      <c r="V27" s="148"/>
      <c r="W27" s="66"/>
      <c r="X27" s="66"/>
      <c r="Y27" s="250"/>
      <c r="AA27" s="250"/>
      <c r="AQ27" s="10"/>
      <c r="AR27" s="5"/>
      <c r="AS27" s="5"/>
      <c r="AT27" s="5"/>
      <c r="AU27" s="5"/>
      <c r="AV27" s="5"/>
      <c r="AW27" s="5"/>
      <c r="AX27" s="5"/>
      <c r="AY27" s="30"/>
    </row>
    <row r="28" spans="1:51" s="4" customFormat="1" ht="25.5" customHeight="1">
      <c r="A28" s="9"/>
      <c r="B28" s="9"/>
      <c r="C28" s="9"/>
      <c r="D28" s="9"/>
      <c r="E28" s="9"/>
      <c r="F28" s="9"/>
      <c r="G28" s="9"/>
      <c r="H28" s="9"/>
      <c r="I28" s="207" t="s">
        <v>82</v>
      </c>
      <c r="J28" s="139" t="s">
        <v>27</v>
      </c>
      <c r="K28" s="144" t="s">
        <v>32</v>
      </c>
      <c r="L28" s="105">
        <f>Q28</f>
        <v>0</v>
      </c>
      <c r="M28" s="103"/>
      <c r="N28" s="103"/>
      <c r="O28" s="103"/>
      <c r="P28" s="103"/>
      <c r="Q28" s="105"/>
      <c r="R28" s="145"/>
      <c r="S28" s="103"/>
      <c r="T28" s="104"/>
      <c r="U28" s="104"/>
      <c r="V28" s="148"/>
      <c r="W28" s="66"/>
      <c r="X28" s="66"/>
      <c r="AA28" s="250"/>
      <c r="AQ28" s="10"/>
      <c r="AR28" s="5"/>
      <c r="AS28" s="5"/>
      <c r="AT28" s="5"/>
      <c r="AU28" s="5"/>
      <c r="AV28" s="5"/>
      <c r="AW28" s="5"/>
      <c r="AX28" s="5"/>
      <c r="AY28" s="30"/>
    </row>
    <row r="29" spans="1:51" s="4" customFormat="1" ht="12" customHeight="1">
      <c r="A29" s="9"/>
      <c r="B29" s="9"/>
      <c r="C29" s="9"/>
      <c r="D29" s="9"/>
      <c r="E29" s="9"/>
      <c r="F29" s="9"/>
      <c r="G29" s="9"/>
      <c r="H29" s="9"/>
      <c r="I29" s="128" t="s">
        <v>35</v>
      </c>
      <c r="J29" s="139" t="s">
        <v>27</v>
      </c>
      <c r="K29" s="144" t="s">
        <v>33</v>
      </c>
      <c r="L29" s="105">
        <f>0</f>
        <v>0</v>
      </c>
      <c r="M29" s="103"/>
      <c r="N29" s="103"/>
      <c r="O29" s="103"/>
      <c r="P29" s="103"/>
      <c r="Q29" s="103"/>
      <c r="R29" s="145"/>
      <c r="S29" s="103"/>
      <c r="T29" s="104"/>
      <c r="U29" s="104"/>
      <c r="V29" s="148"/>
      <c r="W29" s="59"/>
      <c r="X29" s="59"/>
      <c r="AQ29" s="10"/>
      <c r="AR29" s="5"/>
      <c r="AS29" s="5"/>
      <c r="AT29" s="5"/>
      <c r="AU29" s="5"/>
      <c r="AV29" s="5"/>
      <c r="AW29" s="5"/>
      <c r="AX29" s="5"/>
      <c r="AY29" s="30"/>
    </row>
    <row r="30" spans="1:51" s="4" customFormat="1" ht="13.5" customHeight="1">
      <c r="A30" s="9"/>
      <c r="B30" s="9"/>
      <c r="C30" s="9"/>
      <c r="D30" s="9"/>
      <c r="E30" s="9"/>
      <c r="F30" s="9"/>
      <c r="G30" s="9"/>
      <c r="H30" s="9"/>
      <c r="I30" s="129" t="s">
        <v>66</v>
      </c>
      <c r="J30" s="139" t="s">
        <v>27</v>
      </c>
      <c r="K30" s="141" t="s">
        <v>34</v>
      </c>
      <c r="L30" s="217">
        <f>L31+L66</f>
        <v>1359750</v>
      </c>
      <c r="M30" s="103"/>
      <c r="N30" s="103"/>
      <c r="O30" s="103"/>
      <c r="P30" s="103"/>
      <c r="Q30" s="103"/>
      <c r="R30" s="145">
        <f>R31+R66</f>
        <v>1103904.71</v>
      </c>
      <c r="S30" s="103"/>
      <c r="T30" s="104"/>
      <c r="U30" s="104"/>
      <c r="V30" s="148"/>
      <c r="W30" s="66"/>
      <c r="X30" s="59"/>
      <c r="AM30" s="20"/>
      <c r="AQ30" s="10"/>
      <c r="AR30" s="31" t="s">
        <v>2</v>
      </c>
      <c r="AS30" s="13" t="e">
        <f>SUM(AS31+#REF!)</f>
        <v>#REF!</v>
      </c>
      <c r="AT30" s="23" t="e">
        <f>SUM(AT31+#REF!)</f>
        <v>#REF!</v>
      </c>
      <c r="AU30" s="5"/>
      <c r="AV30" s="5"/>
      <c r="AW30" s="5"/>
      <c r="AX30" s="5"/>
      <c r="AY30" s="32" t="e">
        <f>SUM(AY31+#REF!)</f>
        <v>#REF!</v>
      </c>
    </row>
    <row r="31" spans="1:51" s="4" customFormat="1" ht="25.5" customHeight="1">
      <c r="A31" s="9"/>
      <c r="B31" s="9"/>
      <c r="C31" s="9"/>
      <c r="D31" s="9"/>
      <c r="E31" s="9"/>
      <c r="F31" s="9"/>
      <c r="G31" s="9"/>
      <c r="H31" s="9"/>
      <c r="I31" s="130" t="s">
        <v>67</v>
      </c>
      <c r="J31" s="139">
        <v>2000</v>
      </c>
      <c r="K31" s="144" t="s">
        <v>36</v>
      </c>
      <c r="L31" s="217">
        <f>L32+L61+L37+L65</f>
        <v>1359750</v>
      </c>
      <c r="M31" s="103"/>
      <c r="N31" s="103"/>
      <c r="O31" s="103"/>
      <c r="P31" s="103"/>
      <c r="Q31" s="103"/>
      <c r="R31" s="145">
        <f>R32+R61+R37+R65</f>
        <v>1103904.71</v>
      </c>
      <c r="S31" s="103"/>
      <c r="T31" s="104"/>
      <c r="U31" s="104"/>
      <c r="V31" s="148"/>
      <c r="W31" s="66"/>
      <c r="X31" s="59"/>
      <c r="Y31" s="250"/>
      <c r="AQ31" s="10"/>
      <c r="AR31" s="33">
        <v>1000</v>
      </c>
      <c r="AS31" s="5" t="e">
        <f>AS32+#REF!</f>
        <v>#REF!</v>
      </c>
      <c r="AT31" s="22" t="e">
        <f>AT32+#REF!</f>
        <v>#REF!</v>
      </c>
      <c r="AU31" s="5"/>
      <c r="AV31" s="5"/>
      <c r="AW31" s="5"/>
      <c r="AX31" s="5"/>
      <c r="AY31" s="34" t="e">
        <f>AY32+#REF!</f>
        <v>#REF!</v>
      </c>
    </row>
    <row r="32" spans="1:51" s="4" customFormat="1" ht="27" customHeight="1">
      <c r="A32" s="9"/>
      <c r="B32" s="9"/>
      <c r="C32" s="9"/>
      <c r="D32" s="9"/>
      <c r="E32" s="9"/>
      <c r="F32" s="9"/>
      <c r="G32" s="9"/>
      <c r="H32" s="9"/>
      <c r="I32" s="234" t="s">
        <v>106</v>
      </c>
      <c r="J32" s="139">
        <v>2100</v>
      </c>
      <c r="K32" s="144" t="s">
        <v>37</v>
      </c>
      <c r="L32" s="217">
        <f>L33+L36</f>
        <v>1071940</v>
      </c>
      <c r="M32" s="103"/>
      <c r="N32" s="103"/>
      <c r="O32" s="103"/>
      <c r="P32" s="103"/>
      <c r="Q32" s="103"/>
      <c r="R32" s="145">
        <f>R33+R36</f>
        <v>1048696.67</v>
      </c>
      <c r="S32" s="103"/>
      <c r="T32" s="104"/>
      <c r="U32" s="104"/>
      <c r="V32" s="148"/>
      <c r="W32" s="66"/>
      <c r="X32" s="59"/>
      <c r="Y32" s="250"/>
      <c r="AQ32" s="10"/>
      <c r="AR32" s="33">
        <v>1100</v>
      </c>
      <c r="AS32" s="5" t="e">
        <f>AS33+AS36+AS37+AS77+AS78+#REF!</f>
        <v>#REF!</v>
      </c>
      <c r="AT32" s="22" t="e">
        <f>AT33+AT36+AT37+AT77+AT78+#REF!</f>
        <v>#REF!</v>
      </c>
      <c r="AU32" s="5"/>
      <c r="AV32" s="5"/>
      <c r="AW32" s="5"/>
      <c r="AX32" s="5"/>
      <c r="AY32" s="34" t="e">
        <f>AY33+AY36+AY37+AY77+AY78+#REF!</f>
        <v>#REF!</v>
      </c>
    </row>
    <row r="33" spans="1:51" s="4" customFormat="1" ht="13.5" customHeight="1">
      <c r="A33" s="9"/>
      <c r="B33" s="9"/>
      <c r="C33" s="9"/>
      <c r="D33" s="9"/>
      <c r="E33" s="9"/>
      <c r="F33" s="9"/>
      <c r="G33" s="9"/>
      <c r="H33" s="9"/>
      <c r="I33" s="132" t="s">
        <v>107</v>
      </c>
      <c r="J33" s="153">
        <v>2110</v>
      </c>
      <c r="K33" s="150">
        <v>100</v>
      </c>
      <c r="L33" s="105">
        <f>L34</f>
        <v>878639</v>
      </c>
      <c r="M33" s="103"/>
      <c r="N33" s="103"/>
      <c r="O33" s="103"/>
      <c r="P33" s="103"/>
      <c r="Q33" s="103">
        <f>SUM(Q34:Q35)</f>
        <v>0</v>
      </c>
      <c r="R33" s="145">
        <f>SUM(R34:R35)</f>
        <v>855455.23</v>
      </c>
      <c r="S33" s="103"/>
      <c r="T33" s="104"/>
      <c r="U33" s="104"/>
      <c r="V33" s="148"/>
      <c r="W33" s="66"/>
      <c r="X33" s="59"/>
      <c r="Y33" s="250"/>
      <c r="AA33" s="250"/>
      <c r="AC33" s="250"/>
      <c r="AQ33" s="10"/>
      <c r="AR33" s="33">
        <v>1110</v>
      </c>
      <c r="AS33" s="5">
        <f>SUM(AS34:AS35)</f>
        <v>72600</v>
      </c>
      <c r="AT33" s="22">
        <f>SUM(AT34:AT35)</f>
        <v>66465</v>
      </c>
      <c r="AU33" s="5"/>
      <c r="AV33" s="5"/>
      <c r="AW33" s="5"/>
      <c r="AX33" s="5"/>
      <c r="AY33" s="34">
        <f>SUM(AY34:AY35)</f>
        <v>1584.19</v>
      </c>
    </row>
    <row r="34" spans="1:51" s="4" customFormat="1" ht="13.5" customHeight="1">
      <c r="A34" s="9"/>
      <c r="B34" s="9"/>
      <c r="C34" s="9"/>
      <c r="D34" s="9"/>
      <c r="E34" s="9"/>
      <c r="F34" s="9"/>
      <c r="G34" s="9"/>
      <c r="H34" s="9"/>
      <c r="I34" s="128" t="s">
        <v>38</v>
      </c>
      <c r="J34" s="102">
        <v>2111</v>
      </c>
      <c r="K34" s="151">
        <v>110</v>
      </c>
      <c r="L34" s="149">
        <f>878639</f>
        <v>878639</v>
      </c>
      <c r="M34" s="146"/>
      <c r="N34" s="146"/>
      <c r="O34" s="146"/>
      <c r="P34" s="146"/>
      <c r="Q34" s="146"/>
      <c r="R34" s="152">
        <f>касові!C38</f>
        <v>855455.23</v>
      </c>
      <c r="S34" s="146"/>
      <c r="T34" s="194"/>
      <c r="U34" s="194"/>
      <c r="V34" s="148"/>
      <c r="W34" s="66">
        <f aca="true" t="shared" si="0" ref="W34:W40">L34-R34</f>
        <v>23183.77000000002</v>
      </c>
      <c r="X34" s="59"/>
      <c r="Y34" s="263"/>
      <c r="AA34" s="250"/>
      <c r="AC34" s="250"/>
      <c r="AM34" s="21">
        <f>SUM(AA34:AL34)</f>
        <v>0</v>
      </c>
      <c r="AQ34" s="10"/>
      <c r="AR34" s="35">
        <v>1111</v>
      </c>
      <c r="AS34" s="6">
        <f>72300-100</f>
        <v>72200</v>
      </c>
      <c r="AT34" s="5">
        <v>66183</v>
      </c>
      <c r="AU34" s="5"/>
      <c r="AV34" s="5"/>
      <c r="AW34" s="5">
        <v>4410</v>
      </c>
      <c r="AX34" s="5"/>
      <c r="AY34" s="30">
        <f>SUM(AS34-AT34-AU34-AV34-AW34-AX34)</f>
        <v>1607</v>
      </c>
    </row>
    <row r="35" spans="1:51" s="4" customFormat="1" ht="14.25" customHeight="1">
      <c r="A35" s="9"/>
      <c r="B35" s="9"/>
      <c r="C35" s="9"/>
      <c r="D35" s="9"/>
      <c r="E35" s="9"/>
      <c r="F35" s="9"/>
      <c r="G35" s="9"/>
      <c r="H35" s="9"/>
      <c r="I35" s="128" t="s">
        <v>39</v>
      </c>
      <c r="J35" s="102">
        <v>2112</v>
      </c>
      <c r="K35" s="151">
        <v>120</v>
      </c>
      <c r="L35" s="149"/>
      <c r="M35" s="146"/>
      <c r="N35" s="146"/>
      <c r="O35" s="146"/>
      <c r="P35" s="146"/>
      <c r="Q35" s="146"/>
      <c r="R35" s="152"/>
      <c r="S35" s="146"/>
      <c r="T35" s="194"/>
      <c r="U35" s="194"/>
      <c r="V35" s="148"/>
      <c r="W35" s="66">
        <f t="shared" si="0"/>
        <v>0</v>
      </c>
      <c r="X35" s="59"/>
      <c r="Y35" s="250"/>
      <c r="AA35" s="250"/>
      <c r="AC35" s="250"/>
      <c r="AM35" s="21">
        <f>SUM(AA35:AL35)</f>
        <v>0</v>
      </c>
      <c r="AQ35" s="10"/>
      <c r="AR35" s="35">
        <v>1113</v>
      </c>
      <c r="AS35" s="6">
        <f>300+100</f>
        <v>400</v>
      </c>
      <c r="AT35" s="5">
        <v>282</v>
      </c>
      <c r="AU35" s="5"/>
      <c r="AV35" s="5"/>
      <c r="AW35" s="5">
        <f>72.33+68.48</f>
        <v>140.81</v>
      </c>
      <c r="AX35" s="5"/>
      <c r="AY35" s="30">
        <f>SUM(AS35-AT35-AU35-AV35-AW35-AX35)</f>
        <v>-22.810000000000002</v>
      </c>
    </row>
    <row r="36" spans="1:51" s="4" customFormat="1" ht="13.5" customHeight="1">
      <c r="A36" s="9"/>
      <c r="B36" s="9"/>
      <c r="C36" s="9"/>
      <c r="D36" s="9"/>
      <c r="E36" s="9"/>
      <c r="F36" s="9"/>
      <c r="G36" s="9"/>
      <c r="H36" s="9"/>
      <c r="I36" s="132" t="s">
        <v>108</v>
      </c>
      <c r="J36" s="153">
        <v>2120</v>
      </c>
      <c r="K36" s="150">
        <v>130</v>
      </c>
      <c r="L36" s="149">
        <f>193301</f>
        <v>193301</v>
      </c>
      <c r="M36" s="146"/>
      <c r="N36" s="146"/>
      <c r="O36" s="146"/>
      <c r="P36" s="146"/>
      <c r="Q36" s="146"/>
      <c r="R36" s="152">
        <f>касові!D38</f>
        <v>193241.44</v>
      </c>
      <c r="S36" s="146"/>
      <c r="T36" s="194"/>
      <c r="U36" s="194"/>
      <c r="V36" s="148"/>
      <c r="W36" s="66">
        <f t="shared" si="0"/>
        <v>59.55999999999767</v>
      </c>
      <c r="X36" s="59"/>
      <c r="Y36" s="263"/>
      <c r="AA36" s="250"/>
      <c r="AC36" s="250"/>
      <c r="AQ36" s="10"/>
      <c r="AR36" s="33">
        <v>1120</v>
      </c>
      <c r="AS36" s="6">
        <v>26700</v>
      </c>
      <c r="AT36" s="5">
        <v>24903</v>
      </c>
      <c r="AU36" s="5"/>
      <c r="AV36" s="5"/>
      <c r="AW36" s="5">
        <v>1751</v>
      </c>
      <c r="AX36" s="5"/>
      <c r="AY36" s="30">
        <f>SUM(AS36-AT36-AU36-AV36-AW36-AX36)</f>
        <v>46</v>
      </c>
    </row>
    <row r="37" spans="1:51" s="4" customFormat="1" ht="12.75">
      <c r="A37" s="9"/>
      <c r="B37" s="9"/>
      <c r="C37" s="9"/>
      <c r="D37" s="9"/>
      <c r="E37" s="9"/>
      <c r="F37" s="9"/>
      <c r="G37" s="9"/>
      <c r="H37" s="9"/>
      <c r="I37" s="234" t="s">
        <v>109</v>
      </c>
      <c r="J37" s="139">
        <v>2200</v>
      </c>
      <c r="K37" s="144">
        <v>140</v>
      </c>
      <c r="L37" s="105">
        <f>L38+L39+L40+L41+L44+L42+L51</f>
        <v>283810</v>
      </c>
      <c r="M37" s="103"/>
      <c r="N37" s="103"/>
      <c r="O37" s="103"/>
      <c r="P37" s="103"/>
      <c r="Q37" s="103"/>
      <c r="R37" s="145">
        <f>SUM(R38:R41)+R44+R42+R51</f>
        <v>52478.04</v>
      </c>
      <c r="S37" s="103"/>
      <c r="T37" s="104"/>
      <c r="U37" s="104"/>
      <c r="V37" s="148"/>
      <c r="W37" s="66"/>
      <c r="X37" s="59"/>
      <c r="Y37" s="250"/>
      <c r="AA37" s="250"/>
      <c r="AQ37" s="10"/>
      <c r="AR37" s="33">
        <v>1130</v>
      </c>
      <c r="AS37" s="5">
        <f>SUM(AS38:AS57)</f>
        <v>17900</v>
      </c>
      <c r="AT37" s="22">
        <f>SUM(AT38:AT57)</f>
        <v>15681</v>
      </c>
      <c r="AU37" s="5"/>
      <c r="AV37" s="5"/>
      <c r="AW37" s="5"/>
      <c r="AX37" s="5"/>
      <c r="AY37" s="30">
        <f>SUM(AY38:AY57)</f>
        <v>2125</v>
      </c>
    </row>
    <row r="38" spans="1:51" s="4" customFormat="1" ht="24" customHeight="1">
      <c r="A38" s="9"/>
      <c r="B38" s="9"/>
      <c r="C38" s="9"/>
      <c r="D38" s="9"/>
      <c r="E38" s="9"/>
      <c r="F38" s="9"/>
      <c r="G38" s="9"/>
      <c r="H38" s="9"/>
      <c r="I38" s="164" t="s">
        <v>110</v>
      </c>
      <c r="J38" s="102">
        <v>2210</v>
      </c>
      <c r="K38" s="151">
        <v>150</v>
      </c>
      <c r="L38" s="149">
        <f>92511</f>
        <v>92511</v>
      </c>
      <c r="M38" s="146"/>
      <c r="N38" s="146"/>
      <c r="O38" s="146"/>
      <c r="P38" s="146"/>
      <c r="Q38" s="146"/>
      <c r="R38" s="152">
        <f>касові!E38</f>
        <v>36366.18</v>
      </c>
      <c r="S38" s="103"/>
      <c r="T38" s="104"/>
      <c r="U38" s="104"/>
      <c r="V38" s="148"/>
      <c r="W38" s="66">
        <f>L38-R38</f>
        <v>56144.82</v>
      </c>
      <c r="X38" s="59"/>
      <c r="Y38" s="263"/>
      <c r="AA38" s="250"/>
      <c r="AC38" s="250"/>
      <c r="AQ38" s="10"/>
      <c r="AR38" s="35">
        <v>1131</v>
      </c>
      <c r="AS38" s="6">
        <v>17000</v>
      </c>
      <c r="AT38" s="5">
        <v>15151</v>
      </c>
      <c r="AU38" s="5">
        <v>18</v>
      </c>
      <c r="AV38" s="5">
        <v>76</v>
      </c>
      <c r="AW38" s="5"/>
      <c r="AX38" s="5"/>
      <c r="AY38" s="30">
        <f>SUM(AS38-AT38-AU38-AV38-AW38-AX38)</f>
        <v>1755</v>
      </c>
    </row>
    <row r="39" spans="1:51" s="4" customFormat="1" ht="15" customHeight="1">
      <c r="A39" s="9"/>
      <c r="B39" s="9"/>
      <c r="C39" s="9"/>
      <c r="D39" s="9"/>
      <c r="E39" s="9"/>
      <c r="F39" s="9"/>
      <c r="G39" s="9"/>
      <c r="H39" s="9"/>
      <c r="I39" s="128" t="s">
        <v>100</v>
      </c>
      <c r="J39" s="102">
        <v>2220</v>
      </c>
      <c r="K39" s="151">
        <v>160</v>
      </c>
      <c r="L39" s="149">
        <f>2095</f>
        <v>2095</v>
      </c>
      <c r="M39" s="146"/>
      <c r="N39" s="146"/>
      <c r="O39" s="146"/>
      <c r="P39" s="146"/>
      <c r="Q39" s="146"/>
      <c r="R39" s="152">
        <f>касові!F38</f>
        <v>0</v>
      </c>
      <c r="S39" s="103"/>
      <c r="T39" s="104"/>
      <c r="U39" s="104"/>
      <c r="V39" s="148"/>
      <c r="W39" s="66">
        <f t="shared" si="0"/>
        <v>2095</v>
      </c>
      <c r="X39" s="59"/>
      <c r="Y39" s="263"/>
      <c r="AA39" s="250"/>
      <c r="AC39" s="250"/>
      <c r="AQ39" s="10"/>
      <c r="AR39" s="35">
        <v>1132</v>
      </c>
      <c r="AS39" s="6">
        <f>1600-700</f>
        <v>900</v>
      </c>
      <c r="AT39" s="5">
        <v>530</v>
      </c>
      <c r="AU39" s="5"/>
      <c r="AV39" s="5"/>
      <c r="AW39" s="5"/>
      <c r="AX39" s="5"/>
      <c r="AY39" s="30">
        <f>SUM(AS39-AT39-AU39-AV39-AW39-AX39)</f>
        <v>370</v>
      </c>
    </row>
    <row r="40" spans="1:51" s="4" customFormat="1" ht="15" customHeight="1">
      <c r="A40" s="9"/>
      <c r="B40" s="9"/>
      <c r="C40" s="9"/>
      <c r="D40" s="9"/>
      <c r="E40" s="9"/>
      <c r="F40" s="9"/>
      <c r="G40" s="9"/>
      <c r="H40" s="9"/>
      <c r="I40" s="128" t="s">
        <v>40</v>
      </c>
      <c r="J40" s="102">
        <v>2230</v>
      </c>
      <c r="K40" s="151">
        <v>170</v>
      </c>
      <c r="L40" s="149"/>
      <c r="M40" s="146"/>
      <c r="N40" s="146"/>
      <c r="O40" s="146"/>
      <c r="P40" s="146"/>
      <c r="Q40" s="146"/>
      <c r="R40" s="152"/>
      <c r="S40" s="103"/>
      <c r="T40" s="104"/>
      <c r="U40" s="104"/>
      <c r="V40" s="148"/>
      <c r="W40" s="66">
        <f t="shared" si="0"/>
        <v>0</v>
      </c>
      <c r="X40" s="59"/>
      <c r="Y40" s="250"/>
      <c r="AA40" s="250"/>
      <c r="AC40" s="250"/>
      <c r="AQ40" s="10"/>
      <c r="AR40" s="35"/>
      <c r="AS40" s="6"/>
      <c r="AT40" s="5"/>
      <c r="AU40" s="5"/>
      <c r="AV40" s="5"/>
      <c r="AW40" s="5"/>
      <c r="AX40" s="5"/>
      <c r="AY40" s="30"/>
    </row>
    <row r="41" spans="1:51" s="4" customFormat="1" ht="15" customHeight="1">
      <c r="A41" s="9"/>
      <c r="B41" s="9"/>
      <c r="C41" s="9"/>
      <c r="D41" s="9"/>
      <c r="E41" s="9"/>
      <c r="F41" s="9"/>
      <c r="G41" s="9"/>
      <c r="H41" s="9"/>
      <c r="I41" s="128" t="s">
        <v>63</v>
      </c>
      <c r="J41" s="102">
        <v>2240</v>
      </c>
      <c r="K41" s="151">
        <v>180</v>
      </c>
      <c r="L41" s="149">
        <f>122838-1000</f>
        <v>121838</v>
      </c>
      <c r="M41" s="146"/>
      <c r="N41" s="146"/>
      <c r="O41" s="146"/>
      <c r="P41" s="146"/>
      <c r="Q41" s="146"/>
      <c r="R41" s="152">
        <f>касові!G38</f>
        <v>13270.6</v>
      </c>
      <c r="S41" s="103"/>
      <c r="T41" s="104"/>
      <c r="U41" s="104"/>
      <c r="V41" s="148"/>
      <c r="W41" s="66">
        <f>L41-R41</f>
        <v>108567.4</v>
      </c>
      <c r="X41" s="59"/>
      <c r="Y41" s="263"/>
      <c r="AA41" s="250"/>
      <c r="AC41" s="250"/>
      <c r="AQ41" s="10"/>
      <c r="AR41" s="35"/>
      <c r="AS41" s="6"/>
      <c r="AT41" s="5"/>
      <c r="AU41" s="5"/>
      <c r="AV41" s="5"/>
      <c r="AW41" s="5"/>
      <c r="AX41" s="5"/>
      <c r="AY41" s="30"/>
    </row>
    <row r="42" spans="1:51" s="4" customFormat="1" ht="15" customHeight="1">
      <c r="A42" s="9"/>
      <c r="B42" s="9"/>
      <c r="C42" s="9"/>
      <c r="D42" s="9"/>
      <c r="E42" s="9"/>
      <c r="F42" s="9"/>
      <c r="G42" s="9"/>
      <c r="H42" s="9"/>
      <c r="I42" s="200" t="s">
        <v>41</v>
      </c>
      <c r="J42" s="153">
        <v>2250</v>
      </c>
      <c r="K42" s="153">
        <v>190</v>
      </c>
      <c r="L42" s="149">
        <f>3000</f>
        <v>3000</v>
      </c>
      <c r="M42" s="146"/>
      <c r="N42" s="146"/>
      <c r="O42" s="146"/>
      <c r="P42" s="146"/>
      <c r="Q42" s="146"/>
      <c r="R42" s="152">
        <f>касові!I38</f>
        <v>0</v>
      </c>
      <c r="S42" s="146"/>
      <c r="T42" s="146"/>
      <c r="U42" s="146"/>
      <c r="V42" s="103"/>
      <c r="W42" s="66">
        <f>L42-R42</f>
        <v>3000</v>
      </c>
      <c r="X42" s="59"/>
      <c r="Y42" s="263"/>
      <c r="AA42" s="250"/>
      <c r="AC42" s="250"/>
      <c r="AQ42" s="10"/>
      <c r="AR42" s="35"/>
      <c r="AS42" s="6"/>
      <c r="AT42" s="5"/>
      <c r="AU42" s="5"/>
      <c r="AV42" s="5"/>
      <c r="AW42" s="5"/>
      <c r="AX42" s="5"/>
      <c r="AY42" s="30"/>
    </row>
    <row r="43" spans="1:51" s="4" customFormat="1" ht="26.25" customHeight="1">
      <c r="A43" s="9"/>
      <c r="B43" s="9"/>
      <c r="C43" s="9"/>
      <c r="D43" s="9"/>
      <c r="E43" s="9"/>
      <c r="F43" s="9"/>
      <c r="G43" s="9"/>
      <c r="H43" s="9"/>
      <c r="I43" s="201" t="s">
        <v>111</v>
      </c>
      <c r="J43" s="153">
        <v>2260</v>
      </c>
      <c r="K43" s="153">
        <v>200</v>
      </c>
      <c r="L43" s="105"/>
      <c r="M43" s="103"/>
      <c r="N43" s="103"/>
      <c r="O43" s="103"/>
      <c r="P43" s="103"/>
      <c r="Q43" s="103">
        <f>SUM(Q66:Q78)</f>
        <v>0</v>
      </c>
      <c r="R43" s="145"/>
      <c r="S43" s="103"/>
      <c r="T43" s="103"/>
      <c r="U43" s="103"/>
      <c r="V43" s="103"/>
      <c r="W43" s="66"/>
      <c r="X43" s="59"/>
      <c r="Y43" s="250"/>
      <c r="AA43" s="250"/>
      <c r="AC43" s="250"/>
      <c r="AQ43" s="10"/>
      <c r="AR43" s="35"/>
      <c r="AS43" s="6"/>
      <c r="AT43" s="5"/>
      <c r="AU43" s="5"/>
      <c r="AV43" s="5"/>
      <c r="AW43" s="5"/>
      <c r="AX43" s="5"/>
      <c r="AY43" s="30"/>
    </row>
    <row r="44" spans="1:51" s="4" customFormat="1" ht="15" customHeight="1">
      <c r="A44" s="9"/>
      <c r="B44" s="9"/>
      <c r="C44" s="9"/>
      <c r="D44" s="9"/>
      <c r="E44" s="9"/>
      <c r="F44" s="9"/>
      <c r="G44" s="9"/>
      <c r="H44" s="9"/>
      <c r="I44" s="132" t="s">
        <v>83</v>
      </c>
      <c r="J44" s="153">
        <v>2270</v>
      </c>
      <c r="K44" s="150">
        <v>210</v>
      </c>
      <c r="L44" s="149">
        <f>L45+L46+L47+L48+L49</f>
        <v>64366</v>
      </c>
      <c r="M44" s="146"/>
      <c r="N44" s="146"/>
      <c r="O44" s="146"/>
      <c r="P44" s="146"/>
      <c r="Q44" s="146"/>
      <c r="R44" s="145">
        <f>SUM(R45:R49)</f>
        <v>2841.2599999999998</v>
      </c>
      <c r="S44" s="146"/>
      <c r="T44" s="194"/>
      <c r="U44" s="194"/>
      <c r="V44" s="148"/>
      <c r="W44" s="66"/>
      <c r="X44" s="59"/>
      <c r="Y44" s="250"/>
      <c r="AA44" s="250"/>
      <c r="AC44" s="250"/>
      <c r="AQ44" s="10"/>
      <c r="AR44" s="35"/>
      <c r="AS44" s="6"/>
      <c r="AT44" s="5"/>
      <c r="AU44" s="5"/>
      <c r="AV44" s="5"/>
      <c r="AW44" s="5"/>
      <c r="AX44" s="5"/>
      <c r="AY44" s="30"/>
    </row>
    <row r="45" spans="1:51" s="4" customFormat="1" ht="15" customHeight="1">
      <c r="A45" s="9"/>
      <c r="B45" s="9"/>
      <c r="C45" s="9"/>
      <c r="D45" s="9"/>
      <c r="E45" s="9"/>
      <c r="F45" s="9"/>
      <c r="G45" s="9"/>
      <c r="H45" s="9"/>
      <c r="I45" s="128" t="s">
        <v>42</v>
      </c>
      <c r="J45" s="102">
        <v>2271</v>
      </c>
      <c r="K45" s="150">
        <v>220</v>
      </c>
      <c r="L45" s="149">
        <v>18866</v>
      </c>
      <c r="M45" s="146"/>
      <c r="N45" s="146"/>
      <c r="O45" s="146"/>
      <c r="P45" s="146"/>
      <c r="Q45" s="146"/>
      <c r="R45" s="152">
        <f>касові!J38</f>
        <v>0</v>
      </c>
      <c r="S45" s="146"/>
      <c r="T45" s="194"/>
      <c r="U45" s="194"/>
      <c r="V45" s="148"/>
      <c r="W45" s="66">
        <f>L45-R45</f>
        <v>18866</v>
      </c>
      <c r="X45" s="59"/>
      <c r="Y45" s="250"/>
      <c r="AC45" s="250"/>
      <c r="AQ45" s="10"/>
      <c r="AR45" s="35"/>
      <c r="AS45" s="6"/>
      <c r="AT45" s="5"/>
      <c r="AU45" s="5"/>
      <c r="AV45" s="5"/>
      <c r="AW45" s="5"/>
      <c r="AX45" s="5"/>
      <c r="AY45" s="30"/>
    </row>
    <row r="46" spans="1:51" s="4" customFormat="1" ht="15" customHeight="1">
      <c r="A46" s="9"/>
      <c r="B46" s="9"/>
      <c r="C46" s="9"/>
      <c r="D46" s="9"/>
      <c r="E46" s="9"/>
      <c r="F46" s="9"/>
      <c r="G46" s="9"/>
      <c r="H46" s="9"/>
      <c r="I46" s="136" t="s">
        <v>84</v>
      </c>
      <c r="J46" s="102">
        <v>2272</v>
      </c>
      <c r="K46" s="155">
        <v>230</v>
      </c>
      <c r="L46" s="184">
        <v>723</v>
      </c>
      <c r="M46" s="157"/>
      <c r="N46" s="157"/>
      <c r="O46" s="157"/>
      <c r="P46" s="157"/>
      <c r="Q46" s="157"/>
      <c r="R46" s="156">
        <f>касові!K38</f>
        <v>24.62</v>
      </c>
      <c r="S46" s="157"/>
      <c r="T46" s="195"/>
      <c r="U46" s="195"/>
      <c r="V46" s="158"/>
      <c r="W46" s="66">
        <f>L46-R46</f>
        <v>698.38</v>
      </c>
      <c r="X46" s="59"/>
      <c r="Y46" s="250"/>
      <c r="AC46" s="250"/>
      <c r="AQ46" s="10"/>
      <c r="AR46" s="35"/>
      <c r="AS46" s="6"/>
      <c r="AT46" s="5"/>
      <c r="AU46" s="5"/>
      <c r="AV46" s="5"/>
      <c r="AW46" s="5"/>
      <c r="AX46" s="5"/>
      <c r="AY46" s="30"/>
    </row>
    <row r="47" spans="1:51" s="4" customFormat="1" ht="15" customHeight="1">
      <c r="A47" s="9"/>
      <c r="B47" s="9"/>
      <c r="C47" s="9"/>
      <c r="D47" s="9"/>
      <c r="E47" s="9"/>
      <c r="F47" s="9"/>
      <c r="G47" s="9"/>
      <c r="H47" s="9"/>
      <c r="I47" s="136" t="s">
        <v>43</v>
      </c>
      <c r="J47" s="102">
        <v>2273</v>
      </c>
      <c r="K47" s="155">
        <v>240</v>
      </c>
      <c r="L47" s="184">
        <v>13789</v>
      </c>
      <c r="M47" s="157"/>
      <c r="N47" s="157"/>
      <c r="O47" s="157"/>
      <c r="P47" s="157"/>
      <c r="Q47" s="157"/>
      <c r="R47" s="152">
        <f>касові!M38</f>
        <v>0</v>
      </c>
      <c r="S47" s="157"/>
      <c r="T47" s="195"/>
      <c r="U47" s="195"/>
      <c r="V47" s="158"/>
      <c r="W47" s="66">
        <f>L47-R47</f>
        <v>13789</v>
      </c>
      <c r="X47" s="59"/>
      <c r="Y47" s="250"/>
      <c r="AC47" s="250"/>
      <c r="AQ47" s="10"/>
      <c r="AR47" s="35"/>
      <c r="AS47" s="6"/>
      <c r="AT47" s="5"/>
      <c r="AU47" s="5"/>
      <c r="AV47" s="5"/>
      <c r="AW47" s="5"/>
      <c r="AX47" s="5"/>
      <c r="AY47" s="30"/>
    </row>
    <row r="48" spans="1:51" s="4" customFormat="1" ht="15" customHeight="1">
      <c r="A48" s="9"/>
      <c r="B48" s="9"/>
      <c r="C48" s="9"/>
      <c r="D48" s="9"/>
      <c r="E48" s="9"/>
      <c r="F48" s="9"/>
      <c r="G48" s="9"/>
      <c r="H48" s="9"/>
      <c r="I48" s="128" t="s">
        <v>44</v>
      </c>
      <c r="J48" s="102">
        <v>2274</v>
      </c>
      <c r="K48" s="150">
        <v>250</v>
      </c>
      <c r="L48" s="149">
        <v>30988</v>
      </c>
      <c r="M48" s="146"/>
      <c r="N48" s="146"/>
      <c r="O48" s="146"/>
      <c r="P48" s="146"/>
      <c r="Q48" s="146"/>
      <c r="R48" s="152">
        <f>касові!L38</f>
        <v>2816.64</v>
      </c>
      <c r="S48" s="146"/>
      <c r="T48" s="194"/>
      <c r="U48" s="194"/>
      <c r="V48" s="148"/>
      <c r="W48" s="66">
        <f>L48-R48</f>
        <v>28171.36</v>
      </c>
      <c r="X48" s="59"/>
      <c r="Y48" s="250"/>
      <c r="AC48" s="250"/>
      <c r="AQ48" s="10"/>
      <c r="AR48" s="35"/>
      <c r="AS48" s="6"/>
      <c r="AT48" s="5"/>
      <c r="AU48" s="5"/>
      <c r="AV48" s="5"/>
      <c r="AW48" s="5"/>
      <c r="AX48" s="5"/>
      <c r="AY48" s="30"/>
    </row>
    <row r="49" spans="1:51" s="4" customFormat="1" ht="15" customHeight="1">
      <c r="A49" s="9"/>
      <c r="B49" s="9"/>
      <c r="C49" s="9"/>
      <c r="D49" s="9"/>
      <c r="E49" s="9"/>
      <c r="F49" s="9"/>
      <c r="G49" s="9"/>
      <c r="H49" s="9"/>
      <c r="I49" s="128" t="s">
        <v>45</v>
      </c>
      <c r="J49" s="102">
        <v>2275</v>
      </c>
      <c r="K49" s="151">
        <v>260</v>
      </c>
      <c r="L49" s="149">
        <v>0</v>
      </c>
      <c r="M49" s="146"/>
      <c r="N49" s="146"/>
      <c r="O49" s="146"/>
      <c r="P49" s="146"/>
      <c r="Q49" s="146"/>
      <c r="R49" s="152"/>
      <c r="S49" s="146"/>
      <c r="T49" s="194"/>
      <c r="U49" s="194"/>
      <c r="V49" s="148"/>
      <c r="W49" s="66">
        <f aca="true" t="shared" si="1" ref="W49:W68">L49-R49</f>
        <v>0</v>
      </c>
      <c r="X49" s="59"/>
      <c r="Y49" s="250"/>
      <c r="AC49" s="250"/>
      <c r="AQ49" s="10"/>
      <c r="AR49" s="35"/>
      <c r="AS49" s="6"/>
      <c r="AT49" s="5"/>
      <c r="AU49" s="5"/>
      <c r="AV49" s="5"/>
      <c r="AW49" s="5"/>
      <c r="AX49" s="5"/>
      <c r="AY49" s="30"/>
    </row>
    <row r="50" spans="1:51" s="4" customFormat="1" ht="15" customHeight="1">
      <c r="A50" s="9"/>
      <c r="B50" s="9"/>
      <c r="C50" s="9"/>
      <c r="D50" s="9"/>
      <c r="E50" s="9"/>
      <c r="F50" s="9"/>
      <c r="G50" s="9"/>
      <c r="H50" s="9"/>
      <c r="I50" s="256" t="s">
        <v>141</v>
      </c>
      <c r="J50" s="102">
        <v>2276</v>
      </c>
      <c r="K50" s="151">
        <v>261</v>
      </c>
      <c r="L50" s="149"/>
      <c r="M50" s="146"/>
      <c r="N50" s="146"/>
      <c r="O50" s="146"/>
      <c r="P50" s="146"/>
      <c r="Q50" s="146"/>
      <c r="R50" s="152"/>
      <c r="S50" s="146"/>
      <c r="T50" s="194"/>
      <c r="U50" s="194"/>
      <c r="V50" s="104"/>
      <c r="W50" s="66"/>
      <c r="X50" s="59"/>
      <c r="Y50" s="250"/>
      <c r="AC50" s="250"/>
      <c r="AQ50" s="10"/>
      <c r="AR50" s="35"/>
      <c r="AS50" s="6"/>
      <c r="AT50" s="5"/>
      <c r="AU50" s="5"/>
      <c r="AV50" s="5"/>
      <c r="AW50" s="5"/>
      <c r="AX50" s="5"/>
      <c r="AY50" s="30"/>
    </row>
    <row r="51" spans="1:51" s="4" customFormat="1" ht="15" customHeight="1">
      <c r="A51" s="9"/>
      <c r="B51" s="9"/>
      <c r="C51" s="9"/>
      <c r="D51" s="9"/>
      <c r="E51" s="9"/>
      <c r="F51" s="9"/>
      <c r="G51" s="9"/>
      <c r="H51" s="9"/>
      <c r="I51" s="201" t="s">
        <v>112</v>
      </c>
      <c r="J51" s="153">
        <v>2280</v>
      </c>
      <c r="K51" s="153">
        <v>270</v>
      </c>
      <c r="L51" s="105">
        <f>L53</f>
        <v>0</v>
      </c>
      <c r="M51" s="103"/>
      <c r="N51" s="103"/>
      <c r="O51" s="103"/>
      <c r="P51" s="103"/>
      <c r="Q51" s="103"/>
      <c r="R51" s="145"/>
      <c r="S51" s="103"/>
      <c r="T51" s="103"/>
      <c r="U51" s="103"/>
      <c r="V51" s="103"/>
      <c r="W51" s="66">
        <f t="shared" si="1"/>
        <v>0</v>
      </c>
      <c r="X51" s="59"/>
      <c r="Y51" s="250"/>
      <c r="AC51" s="250"/>
      <c r="AQ51" s="10"/>
      <c r="AR51" s="35"/>
      <c r="AS51" s="6"/>
      <c r="AT51" s="5"/>
      <c r="AU51" s="5"/>
      <c r="AV51" s="5"/>
      <c r="AW51" s="5"/>
      <c r="AX51" s="5"/>
      <c r="AY51" s="30"/>
    </row>
    <row r="52" spans="1:51" s="4" customFormat="1" ht="15" customHeight="1">
      <c r="A52" s="9"/>
      <c r="B52" s="9"/>
      <c r="C52" s="9"/>
      <c r="D52" s="9"/>
      <c r="E52" s="9"/>
      <c r="F52" s="9"/>
      <c r="G52" s="9"/>
      <c r="H52" s="9"/>
      <c r="I52" s="199" t="s">
        <v>53</v>
      </c>
      <c r="J52" s="102">
        <v>2281</v>
      </c>
      <c r="K52" s="102">
        <v>280</v>
      </c>
      <c r="L52" s="149"/>
      <c r="M52" s="146"/>
      <c r="N52" s="146"/>
      <c r="O52" s="146"/>
      <c r="P52" s="146"/>
      <c r="Q52" s="146"/>
      <c r="R52" s="152"/>
      <c r="S52" s="146"/>
      <c r="T52" s="146"/>
      <c r="U52" s="146"/>
      <c r="V52" s="103"/>
      <c r="W52" s="66">
        <f t="shared" si="1"/>
        <v>0</v>
      </c>
      <c r="X52" s="59"/>
      <c r="Y52" s="250"/>
      <c r="AC52" s="250"/>
      <c r="AQ52" s="10"/>
      <c r="AR52" s="35"/>
      <c r="AS52" s="6"/>
      <c r="AT52" s="5"/>
      <c r="AU52" s="5"/>
      <c r="AV52" s="5"/>
      <c r="AW52" s="5"/>
      <c r="AX52" s="5"/>
      <c r="AY52" s="30"/>
    </row>
    <row r="53" spans="1:51" s="4" customFormat="1" ht="15" customHeight="1">
      <c r="A53" s="9"/>
      <c r="B53" s="9"/>
      <c r="C53" s="9"/>
      <c r="D53" s="9"/>
      <c r="E53" s="9"/>
      <c r="F53" s="9"/>
      <c r="G53" s="9"/>
      <c r="H53" s="9"/>
      <c r="I53" s="137" t="s">
        <v>54</v>
      </c>
      <c r="J53" s="102">
        <v>2282</v>
      </c>
      <c r="K53" s="155">
        <v>290</v>
      </c>
      <c r="L53" s="184"/>
      <c r="M53" s="157"/>
      <c r="N53" s="157"/>
      <c r="O53" s="157"/>
      <c r="P53" s="157"/>
      <c r="Q53" s="157"/>
      <c r="R53" s="156"/>
      <c r="S53" s="157"/>
      <c r="T53" s="195"/>
      <c r="U53" s="195"/>
      <c r="V53" s="158"/>
      <c r="W53" s="66">
        <f t="shared" si="1"/>
        <v>0</v>
      </c>
      <c r="X53" s="59"/>
      <c r="Y53" s="250"/>
      <c r="AC53" s="250"/>
      <c r="AQ53" s="10"/>
      <c r="AR53" s="35"/>
      <c r="AS53" s="6"/>
      <c r="AT53" s="5"/>
      <c r="AU53" s="5"/>
      <c r="AV53" s="5"/>
      <c r="AW53" s="5"/>
      <c r="AX53" s="5"/>
      <c r="AY53" s="30"/>
    </row>
    <row r="54" spans="1:51" s="4" customFormat="1" ht="15" customHeight="1">
      <c r="A54" s="9"/>
      <c r="B54" s="9"/>
      <c r="C54" s="9"/>
      <c r="D54" s="9"/>
      <c r="E54" s="9"/>
      <c r="F54" s="9"/>
      <c r="G54" s="9"/>
      <c r="H54" s="9"/>
      <c r="I54" s="131" t="s">
        <v>113</v>
      </c>
      <c r="J54" s="139">
        <v>2400</v>
      </c>
      <c r="K54" s="144">
        <v>300</v>
      </c>
      <c r="L54" s="105"/>
      <c r="M54" s="103"/>
      <c r="N54" s="103"/>
      <c r="O54" s="103"/>
      <c r="P54" s="103"/>
      <c r="Q54" s="103"/>
      <c r="R54" s="145"/>
      <c r="S54" s="103"/>
      <c r="T54" s="104"/>
      <c r="U54" s="104"/>
      <c r="V54" s="148"/>
      <c r="W54" s="66">
        <f t="shared" si="1"/>
        <v>0</v>
      </c>
      <c r="X54" s="59"/>
      <c r="Y54" s="250"/>
      <c r="AC54" s="250"/>
      <c r="AQ54" s="10"/>
      <c r="AR54" s="35"/>
      <c r="AS54" s="6"/>
      <c r="AT54" s="5"/>
      <c r="AU54" s="5"/>
      <c r="AV54" s="5"/>
      <c r="AW54" s="5"/>
      <c r="AX54" s="5"/>
      <c r="AY54" s="30"/>
    </row>
    <row r="55" spans="1:51" s="4" customFormat="1" ht="22.5" customHeight="1">
      <c r="A55" s="9"/>
      <c r="B55" s="9"/>
      <c r="C55" s="9"/>
      <c r="D55" s="9"/>
      <c r="E55" s="9"/>
      <c r="F55" s="9"/>
      <c r="G55" s="9"/>
      <c r="H55" s="9"/>
      <c r="I55" s="133" t="s">
        <v>114</v>
      </c>
      <c r="J55" s="153">
        <v>2410</v>
      </c>
      <c r="K55" s="150">
        <v>310</v>
      </c>
      <c r="L55" s="149">
        <f>0</f>
        <v>0</v>
      </c>
      <c r="M55" s="146"/>
      <c r="N55" s="146"/>
      <c r="O55" s="146"/>
      <c r="P55" s="146"/>
      <c r="Q55" s="146"/>
      <c r="R55" s="152"/>
      <c r="S55" s="146"/>
      <c r="T55" s="194"/>
      <c r="U55" s="194"/>
      <c r="V55" s="148"/>
      <c r="W55" s="66">
        <f t="shared" si="1"/>
        <v>0</v>
      </c>
      <c r="X55" s="59"/>
      <c r="Y55" s="250"/>
      <c r="AC55" s="250"/>
      <c r="AM55" s="4">
        <f>SUM(AA55:AL55)</f>
        <v>0</v>
      </c>
      <c r="AQ55" s="10"/>
      <c r="AR55" s="35">
        <v>1133</v>
      </c>
      <c r="AS55" s="6"/>
      <c r="AT55" s="5"/>
      <c r="AU55" s="5"/>
      <c r="AV55" s="5"/>
      <c r="AW55" s="5"/>
      <c r="AX55" s="5"/>
      <c r="AY55" s="30">
        <f>SUM(AS55-AT55-AU55-AV55-AW55-AX55)</f>
        <v>0</v>
      </c>
    </row>
    <row r="56" spans="1:51" s="4" customFormat="1" ht="21" customHeight="1">
      <c r="A56" s="9"/>
      <c r="B56" s="9"/>
      <c r="C56" s="9"/>
      <c r="D56" s="9"/>
      <c r="E56" s="9"/>
      <c r="F56" s="9"/>
      <c r="G56" s="9"/>
      <c r="H56" s="9"/>
      <c r="I56" s="133" t="s">
        <v>115</v>
      </c>
      <c r="J56" s="102">
        <v>2420</v>
      </c>
      <c r="K56" s="151">
        <v>320</v>
      </c>
      <c r="L56" s="149">
        <f>L58</f>
        <v>0</v>
      </c>
      <c r="M56" s="146"/>
      <c r="N56" s="146"/>
      <c r="O56" s="146"/>
      <c r="P56" s="146"/>
      <c r="Q56" s="146"/>
      <c r="R56" s="152"/>
      <c r="S56" s="146"/>
      <c r="T56" s="194"/>
      <c r="U56" s="194"/>
      <c r="V56" s="148"/>
      <c r="W56" s="66">
        <f t="shared" si="1"/>
        <v>0</v>
      </c>
      <c r="X56" s="59"/>
      <c r="Y56" s="250"/>
      <c r="AC56" s="250"/>
      <c r="AM56" s="4">
        <f>SUM(AA56:AL56)</f>
        <v>0</v>
      </c>
      <c r="AQ56" s="10"/>
      <c r="AR56" s="35">
        <v>1134</v>
      </c>
      <c r="AS56" s="6"/>
      <c r="AT56" s="5"/>
      <c r="AU56" s="5"/>
      <c r="AV56" s="5"/>
      <c r="AW56" s="5"/>
      <c r="AX56" s="5"/>
      <c r="AY56" s="30">
        <f>SUM(AS56-AT56-AU56-AV56-AW56-AX56)</f>
        <v>0</v>
      </c>
    </row>
    <row r="57" spans="1:51" s="4" customFormat="1" ht="13.5" customHeight="1">
      <c r="A57" s="9"/>
      <c r="B57" s="9"/>
      <c r="C57" s="9"/>
      <c r="D57" s="9"/>
      <c r="E57" s="9"/>
      <c r="F57" s="9"/>
      <c r="G57" s="9"/>
      <c r="H57" s="9"/>
      <c r="I57" s="202" t="s">
        <v>116</v>
      </c>
      <c r="J57" s="139">
        <v>2600</v>
      </c>
      <c r="K57" s="139">
        <v>330</v>
      </c>
      <c r="L57" s="149"/>
      <c r="M57" s="146"/>
      <c r="N57" s="146"/>
      <c r="O57" s="146"/>
      <c r="P57" s="146"/>
      <c r="Q57" s="146"/>
      <c r="R57" s="152"/>
      <c r="S57" s="146"/>
      <c r="T57" s="146"/>
      <c r="U57" s="146"/>
      <c r="V57" s="103"/>
      <c r="W57" s="66">
        <f t="shared" si="1"/>
        <v>0</v>
      </c>
      <c r="X57" s="59"/>
      <c r="Y57" s="250"/>
      <c r="AC57" s="250"/>
      <c r="AQ57" s="10"/>
      <c r="AR57" s="35"/>
      <c r="AS57" s="6"/>
      <c r="AT57" s="5"/>
      <c r="AU57" s="5"/>
      <c r="AV57" s="5"/>
      <c r="AW57" s="5"/>
      <c r="AX57" s="5"/>
      <c r="AY57" s="30"/>
    </row>
    <row r="58" spans="1:51" s="4" customFormat="1" ht="20.25" customHeight="1">
      <c r="A58" s="9"/>
      <c r="B58" s="9"/>
      <c r="C58" s="9"/>
      <c r="D58" s="9"/>
      <c r="E58" s="9"/>
      <c r="F58" s="9"/>
      <c r="G58" s="9"/>
      <c r="H58" s="9"/>
      <c r="I58" s="201" t="s">
        <v>117</v>
      </c>
      <c r="J58" s="153">
        <v>2610</v>
      </c>
      <c r="K58" s="153">
        <v>340</v>
      </c>
      <c r="L58" s="149">
        <f>0</f>
        <v>0</v>
      </c>
      <c r="M58" s="159"/>
      <c r="N58" s="159"/>
      <c r="O58" s="159"/>
      <c r="P58" s="159"/>
      <c r="Q58" s="159"/>
      <c r="R58" s="152"/>
      <c r="S58" s="160"/>
      <c r="T58" s="160"/>
      <c r="U58" s="160"/>
      <c r="V58" s="159"/>
      <c r="W58" s="66">
        <f t="shared" si="1"/>
        <v>0</v>
      </c>
      <c r="X58" s="59"/>
      <c r="Y58" s="250"/>
      <c r="AC58" s="250"/>
      <c r="AQ58" s="10"/>
      <c r="AR58" s="35"/>
      <c r="AS58" s="6"/>
      <c r="AT58" s="5"/>
      <c r="AU58" s="5"/>
      <c r="AV58" s="5"/>
      <c r="AW58" s="5"/>
      <c r="AX58" s="5"/>
      <c r="AY58" s="30"/>
    </row>
    <row r="59" spans="1:51" s="4" customFormat="1" ht="12" customHeight="1">
      <c r="A59" s="9"/>
      <c r="B59" s="9"/>
      <c r="C59" s="9"/>
      <c r="D59" s="9"/>
      <c r="E59" s="9"/>
      <c r="F59" s="9"/>
      <c r="G59" s="9"/>
      <c r="H59" s="9"/>
      <c r="I59" s="201" t="s">
        <v>118</v>
      </c>
      <c r="J59" s="153">
        <v>2620</v>
      </c>
      <c r="K59" s="153">
        <v>350</v>
      </c>
      <c r="L59" s="149"/>
      <c r="M59" s="159"/>
      <c r="N59" s="159"/>
      <c r="O59" s="159"/>
      <c r="P59" s="159"/>
      <c r="Q59" s="159"/>
      <c r="R59" s="152"/>
      <c r="S59" s="160"/>
      <c r="T59" s="160"/>
      <c r="U59" s="160"/>
      <c r="V59" s="159"/>
      <c r="W59" s="66">
        <f t="shared" si="1"/>
        <v>0</v>
      </c>
      <c r="X59" s="59"/>
      <c r="Y59" s="250"/>
      <c r="AC59" s="250"/>
      <c r="AQ59" s="10"/>
      <c r="AR59" s="35"/>
      <c r="AS59" s="6"/>
      <c r="AT59" s="5"/>
      <c r="AU59" s="5"/>
      <c r="AV59" s="5"/>
      <c r="AW59" s="5"/>
      <c r="AX59" s="5"/>
      <c r="AY59" s="30"/>
    </row>
    <row r="60" spans="1:51" s="4" customFormat="1" ht="13.5" customHeight="1">
      <c r="A60" s="9"/>
      <c r="B60" s="9"/>
      <c r="C60" s="9"/>
      <c r="D60" s="9"/>
      <c r="E60" s="9"/>
      <c r="F60" s="9"/>
      <c r="G60" s="9"/>
      <c r="H60" s="9"/>
      <c r="I60" s="201" t="s">
        <v>119</v>
      </c>
      <c r="J60" s="153">
        <v>2630</v>
      </c>
      <c r="K60" s="153">
        <v>360</v>
      </c>
      <c r="L60" s="149"/>
      <c r="M60" s="159"/>
      <c r="N60" s="159"/>
      <c r="O60" s="159"/>
      <c r="P60" s="159"/>
      <c r="Q60" s="159"/>
      <c r="R60" s="152"/>
      <c r="S60" s="160"/>
      <c r="T60" s="160"/>
      <c r="U60" s="160"/>
      <c r="V60" s="159"/>
      <c r="W60" s="66">
        <f t="shared" si="1"/>
        <v>0</v>
      </c>
      <c r="X60" s="59"/>
      <c r="Y60" s="250"/>
      <c r="AC60" s="250"/>
      <c r="AQ60" s="10"/>
      <c r="AR60" s="35"/>
      <c r="AS60" s="6"/>
      <c r="AT60" s="5"/>
      <c r="AU60" s="5"/>
      <c r="AV60" s="5"/>
      <c r="AW60" s="5"/>
      <c r="AX60" s="5"/>
      <c r="AY60" s="30"/>
    </row>
    <row r="61" spans="1:51" s="4" customFormat="1" ht="12" customHeight="1">
      <c r="A61" s="9"/>
      <c r="B61" s="9"/>
      <c r="C61" s="9"/>
      <c r="D61" s="9"/>
      <c r="E61" s="9"/>
      <c r="F61" s="9"/>
      <c r="G61" s="9"/>
      <c r="H61" s="9"/>
      <c r="I61" s="233" t="s">
        <v>120</v>
      </c>
      <c r="J61" s="139">
        <v>2700</v>
      </c>
      <c r="K61" s="139">
        <v>370</v>
      </c>
      <c r="L61" s="149">
        <f>L64</f>
        <v>3000</v>
      </c>
      <c r="M61" s="159"/>
      <c r="N61" s="159"/>
      <c r="O61" s="159"/>
      <c r="P61" s="159"/>
      <c r="Q61" s="159"/>
      <c r="R61" s="152">
        <f>R64</f>
        <v>2250</v>
      </c>
      <c r="S61" s="160"/>
      <c r="T61" s="160"/>
      <c r="U61" s="160"/>
      <c r="V61" s="159"/>
      <c r="W61" s="66">
        <f t="shared" si="1"/>
        <v>750</v>
      </c>
      <c r="X61" s="59"/>
      <c r="Y61" s="250"/>
      <c r="AC61" s="250"/>
      <c r="AQ61" s="10"/>
      <c r="AR61" s="35"/>
      <c r="AS61" s="6"/>
      <c r="AT61" s="5"/>
      <c r="AU61" s="5"/>
      <c r="AV61" s="5"/>
      <c r="AW61" s="5"/>
      <c r="AX61" s="5"/>
      <c r="AY61" s="30"/>
    </row>
    <row r="62" spans="1:51" s="4" customFormat="1" ht="13.5" customHeight="1">
      <c r="A62" s="9"/>
      <c r="B62" s="9"/>
      <c r="C62" s="9"/>
      <c r="D62" s="9"/>
      <c r="E62" s="9"/>
      <c r="F62" s="9"/>
      <c r="G62" s="9"/>
      <c r="H62" s="9"/>
      <c r="I62" s="201" t="s">
        <v>121</v>
      </c>
      <c r="J62" s="153">
        <v>2710</v>
      </c>
      <c r="K62" s="153">
        <v>380</v>
      </c>
      <c r="L62" s="149"/>
      <c r="M62" s="159"/>
      <c r="N62" s="159"/>
      <c r="O62" s="159"/>
      <c r="P62" s="159"/>
      <c r="Q62" s="159"/>
      <c r="R62" s="152"/>
      <c r="S62" s="160"/>
      <c r="T62" s="160"/>
      <c r="U62" s="160"/>
      <c r="V62" s="159"/>
      <c r="W62" s="66">
        <f t="shared" si="1"/>
        <v>0</v>
      </c>
      <c r="X62" s="59"/>
      <c r="Y62" s="250"/>
      <c r="AC62" s="250"/>
      <c r="AQ62" s="10"/>
      <c r="AR62" s="35"/>
      <c r="AS62" s="6"/>
      <c r="AT62" s="5"/>
      <c r="AU62" s="5"/>
      <c r="AV62" s="5"/>
      <c r="AW62" s="5"/>
      <c r="AX62" s="5"/>
      <c r="AY62" s="30"/>
    </row>
    <row r="63" spans="1:51" s="4" customFormat="1" ht="12.75" customHeight="1">
      <c r="A63" s="9"/>
      <c r="B63" s="9"/>
      <c r="C63" s="9"/>
      <c r="D63" s="9"/>
      <c r="E63" s="9"/>
      <c r="F63" s="9"/>
      <c r="G63" s="9"/>
      <c r="H63" s="9"/>
      <c r="I63" s="201" t="s">
        <v>122</v>
      </c>
      <c r="J63" s="153">
        <v>2720</v>
      </c>
      <c r="K63" s="153">
        <v>390</v>
      </c>
      <c r="L63" s="149"/>
      <c r="M63" s="159"/>
      <c r="N63" s="159"/>
      <c r="O63" s="159"/>
      <c r="P63" s="159"/>
      <c r="Q63" s="159"/>
      <c r="R63" s="152"/>
      <c r="S63" s="160"/>
      <c r="T63" s="160"/>
      <c r="U63" s="160"/>
      <c r="V63" s="159"/>
      <c r="W63" s="66">
        <f t="shared" si="1"/>
        <v>0</v>
      </c>
      <c r="X63" s="59"/>
      <c r="Y63" s="250"/>
      <c r="AC63" s="250"/>
      <c r="AQ63" s="10"/>
      <c r="AR63" s="35"/>
      <c r="AS63" s="6"/>
      <c r="AT63" s="5"/>
      <c r="AU63" s="5"/>
      <c r="AV63" s="5"/>
      <c r="AW63" s="5"/>
      <c r="AX63" s="5"/>
      <c r="AY63" s="30"/>
    </row>
    <row r="64" spans="1:51" s="4" customFormat="1" ht="12.75" customHeight="1">
      <c r="A64" s="9"/>
      <c r="B64" s="9"/>
      <c r="C64" s="9"/>
      <c r="D64" s="9"/>
      <c r="E64" s="9"/>
      <c r="F64" s="9"/>
      <c r="G64" s="9"/>
      <c r="H64" s="9"/>
      <c r="I64" s="201" t="s">
        <v>123</v>
      </c>
      <c r="J64" s="153">
        <v>2730</v>
      </c>
      <c r="K64" s="153">
        <v>400</v>
      </c>
      <c r="L64" s="149">
        <v>3000</v>
      </c>
      <c r="M64" s="159"/>
      <c r="N64" s="159"/>
      <c r="O64" s="159"/>
      <c r="P64" s="159"/>
      <c r="Q64" s="159"/>
      <c r="R64" s="152">
        <f>касові!P38</f>
        <v>2250</v>
      </c>
      <c r="S64" s="160"/>
      <c r="T64" s="160"/>
      <c r="U64" s="160"/>
      <c r="V64" s="159"/>
      <c r="W64" s="66">
        <f>L64-R64</f>
        <v>750</v>
      </c>
      <c r="X64" s="59"/>
      <c r="Y64" s="250"/>
      <c r="AC64" s="250"/>
      <c r="AQ64" s="10"/>
      <c r="AR64" s="35"/>
      <c r="AS64" s="6"/>
      <c r="AT64" s="5"/>
      <c r="AU64" s="5"/>
      <c r="AV64" s="5"/>
      <c r="AW64" s="5"/>
      <c r="AX64" s="5"/>
      <c r="AY64" s="30"/>
    </row>
    <row r="65" spans="1:51" s="4" customFormat="1" ht="13.5" customHeight="1">
      <c r="A65" s="9"/>
      <c r="B65" s="9"/>
      <c r="C65" s="9"/>
      <c r="D65" s="9"/>
      <c r="E65" s="9"/>
      <c r="F65" s="9"/>
      <c r="G65" s="9"/>
      <c r="H65" s="9"/>
      <c r="I65" s="233" t="s">
        <v>124</v>
      </c>
      <c r="J65" s="139">
        <v>2800</v>
      </c>
      <c r="K65" s="102">
        <v>410</v>
      </c>
      <c r="L65" s="149">
        <v>1000</v>
      </c>
      <c r="M65" s="159"/>
      <c r="N65" s="159"/>
      <c r="O65" s="159"/>
      <c r="P65" s="159"/>
      <c r="Q65" s="159"/>
      <c r="R65" s="152">
        <f>касові!H38</f>
        <v>480</v>
      </c>
      <c r="S65" s="160"/>
      <c r="T65" s="160"/>
      <c r="U65" s="160"/>
      <c r="V65" s="159"/>
      <c r="W65" s="66">
        <f t="shared" si="1"/>
        <v>520</v>
      </c>
      <c r="X65" s="59"/>
      <c r="Y65" s="250"/>
      <c r="AC65" s="250"/>
      <c r="AQ65" s="10"/>
      <c r="AR65" s="35"/>
      <c r="AS65" s="6"/>
      <c r="AT65" s="5"/>
      <c r="AU65" s="5"/>
      <c r="AV65" s="5"/>
      <c r="AW65" s="5"/>
      <c r="AX65" s="5"/>
      <c r="AY65" s="30"/>
    </row>
    <row r="66" spans="1:51" s="4" customFormat="1" ht="13.5" customHeight="1">
      <c r="A66" s="9"/>
      <c r="B66" s="9"/>
      <c r="C66" s="9"/>
      <c r="D66" s="9"/>
      <c r="E66" s="9"/>
      <c r="F66" s="9"/>
      <c r="G66" s="9"/>
      <c r="H66" s="9"/>
      <c r="I66" s="235" t="s">
        <v>46</v>
      </c>
      <c r="J66" s="139">
        <v>3000</v>
      </c>
      <c r="K66" s="139">
        <v>420</v>
      </c>
      <c r="L66" s="105">
        <f>L67</f>
        <v>0</v>
      </c>
      <c r="M66" s="161"/>
      <c r="N66" s="161"/>
      <c r="O66" s="161"/>
      <c r="P66" s="161"/>
      <c r="Q66" s="160"/>
      <c r="R66" s="145">
        <f>R68</f>
        <v>0</v>
      </c>
      <c r="S66" s="160"/>
      <c r="T66" s="160"/>
      <c r="U66" s="160"/>
      <c r="V66" s="160"/>
      <c r="W66" s="66"/>
      <c r="X66" s="59"/>
      <c r="AC66" s="250"/>
      <c r="AQ66" s="10"/>
      <c r="AR66" s="35"/>
      <c r="AS66" s="6"/>
      <c r="AT66" s="5"/>
      <c r="AU66" s="5"/>
      <c r="AV66" s="5"/>
      <c r="AW66" s="5"/>
      <c r="AX66" s="5"/>
      <c r="AY66" s="30"/>
    </row>
    <row r="67" spans="1:51" s="4" customFormat="1" ht="13.5" customHeight="1">
      <c r="A67" s="9"/>
      <c r="B67" s="9"/>
      <c r="C67" s="9"/>
      <c r="D67" s="9"/>
      <c r="E67" s="9"/>
      <c r="F67" s="9"/>
      <c r="G67" s="9"/>
      <c r="H67" s="9"/>
      <c r="I67" s="131" t="s">
        <v>47</v>
      </c>
      <c r="J67" s="139">
        <v>3100</v>
      </c>
      <c r="K67" s="144">
        <v>430</v>
      </c>
      <c r="L67" s="105">
        <f>L68</f>
        <v>0</v>
      </c>
      <c r="M67" s="138"/>
      <c r="N67" s="138"/>
      <c r="O67" s="138"/>
      <c r="P67" s="138"/>
      <c r="Q67" s="95"/>
      <c r="R67" s="145">
        <f>R66</f>
        <v>0</v>
      </c>
      <c r="S67" s="95"/>
      <c r="T67" s="196"/>
      <c r="U67" s="196"/>
      <c r="V67" s="162"/>
      <c r="W67" s="66"/>
      <c r="X67" s="59"/>
      <c r="AC67" s="250"/>
      <c r="AQ67" s="10"/>
      <c r="AR67" s="35"/>
      <c r="AS67" s="6"/>
      <c r="AT67" s="5"/>
      <c r="AU67" s="5"/>
      <c r="AV67" s="5"/>
      <c r="AW67" s="5"/>
      <c r="AX67" s="5"/>
      <c r="AY67" s="30"/>
    </row>
    <row r="68" spans="1:51" s="4" customFormat="1" ht="13.5" customHeight="1">
      <c r="A68" s="9"/>
      <c r="B68" s="9"/>
      <c r="C68" s="9"/>
      <c r="D68" s="9"/>
      <c r="E68" s="9"/>
      <c r="F68" s="9"/>
      <c r="G68" s="9"/>
      <c r="H68" s="9"/>
      <c r="I68" s="133" t="s">
        <v>64</v>
      </c>
      <c r="J68" s="153">
        <v>3110</v>
      </c>
      <c r="K68" s="150">
        <v>440</v>
      </c>
      <c r="L68" s="105"/>
      <c r="M68" s="95"/>
      <c r="N68" s="95"/>
      <c r="O68" s="95"/>
      <c r="P68" s="95"/>
      <c r="Q68" s="95"/>
      <c r="R68" s="145">
        <f>касові!N38</f>
        <v>0</v>
      </c>
      <c r="S68" s="95"/>
      <c r="T68" s="196"/>
      <c r="U68" s="196"/>
      <c r="V68" s="162"/>
      <c r="W68" s="66">
        <f t="shared" si="1"/>
        <v>0</v>
      </c>
      <c r="X68" s="59"/>
      <c r="AC68" s="250"/>
      <c r="AQ68" s="10"/>
      <c r="AR68" s="35"/>
      <c r="AS68" s="6"/>
      <c r="AT68" s="5"/>
      <c r="AU68" s="5"/>
      <c r="AV68" s="5"/>
      <c r="AW68" s="5"/>
      <c r="AX68" s="5"/>
      <c r="AY68" s="30"/>
    </row>
    <row r="69" spans="1:51" s="4" customFormat="1" ht="13.5" customHeight="1">
      <c r="A69" s="9"/>
      <c r="B69" s="9"/>
      <c r="C69" s="9"/>
      <c r="D69" s="9"/>
      <c r="E69" s="9"/>
      <c r="F69" s="9"/>
      <c r="G69" s="9"/>
      <c r="H69" s="9"/>
      <c r="I69" s="135" t="s">
        <v>48</v>
      </c>
      <c r="J69" s="153">
        <v>3120</v>
      </c>
      <c r="K69" s="153">
        <v>450</v>
      </c>
      <c r="L69" s="102"/>
      <c r="M69" s="95"/>
      <c r="N69" s="95"/>
      <c r="O69" s="95"/>
      <c r="P69" s="95"/>
      <c r="Q69" s="95"/>
      <c r="R69" s="122"/>
      <c r="S69" s="95"/>
      <c r="T69" s="95"/>
      <c r="U69" s="95"/>
      <c r="V69" s="95"/>
      <c r="W69" s="66"/>
      <c r="X69" s="59"/>
      <c r="AC69" s="250"/>
      <c r="AQ69" s="10"/>
      <c r="AR69" s="35"/>
      <c r="AS69" s="6"/>
      <c r="AT69" s="5"/>
      <c r="AU69" s="5"/>
      <c r="AV69" s="5"/>
      <c r="AW69" s="5"/>
      <c r="AX69" s="5"/>
      <c r="AY69" s="30"/>
    </row>
    <row r="70" spans="1:51" s="4" customFormat="1" ht="13.5" customHeight="1">
      <c r="A70" s="9"/>
      <c r="B70" s="9"/>
      <c r="C70" s="9"/>
      <c r="D70" s="9"/>
      <c r="E70" s="9"/>
      <c r="F70" s="9"/>
      <c r="G70" s="9"/>
      <c r="H70" s="9"/>
      <c r="I70" s="95" t="s">
        <v>125</v>
      </c>
      <c r="J70" s="102">
        <v>3121</v>
      </c>
      <c r="K70" s="102">
        <v>460</v>
      </c>
      <c r="L70" s="102"/>
      <c r="M70" s="95"/>
      <c r="N70" s="95"/>
      <c r="O70" s="95"/>
      <c r="P70" s="95"/>
      <c r="Q70" s="95"/>
      <c r="R70" s="122"/>
      <c r="S70" s="95"/>
      <c r="T70" s="95"/>
      <c r="U70" s="95"/>
      <c r="V70" s="95"/>
      <c r="W70" s="66">
        <f>L70-R70</f>
        <v>0</v>
      </c>
      <c r="X70" s="59"/>
      <c r="AQ70" s="10"/>
      <c r="AR70" s="35"/>
      <c r="AS70" s="6"/>
      <c r="AT70" s="5"/>
      <c r="AU70" s="5"/>
      <c r="AV70" s="5"/>
      <c r="AW70" s="5"/>
      <c r="AX70" s="5"/>
      <c r="AY70" s="30"/>
    </row>
    <row r="71" spans="1:51" s="4" customFormat="1" ht="13.5" customHeight="1">
      <c r="A71" s="9"/>
      <c r="B71" s="9"/>
      <c r="C71" s="9"/>
      <c r="D71" s="9"/>
      <c r="E71" s="9"/>
      <c r="F71" s="9"/>
      <c r="G71" s="9"/>
      <c r="H71" s="9"/>
      <c r="I71" s="95" t="s">
        <v>126</v>
      </c>
      <c r="J71" s="102">
        <v>3123</v>
      </c>
      <c r="K71" s="102">
        <v>470</v>
      </c>
      <c r="L71" s="102"/>
      <c r="M71" s="95"/>
      <c r="N71" s="95"/>
      <c r="O71" s="95"/>
      <c r="P71" s="95"/>
      <c r="Q71" s="95"/>
      <c r="R71" s="122"/>
      <c r="S71" s="95"/>
      <c r="T71" s="95"/>
      <c r="U71" s="95"/>
      <c r="V71" s="95"/>
      <c r="W71" s="66">
        <f>L71-R71</f>
        <v>0</v>
      </c>
      <c r="X71" s="59"/>
      <c r="AQ71" s="10"/>
      <c r="AR71" s="35"/>
      <c r="AS71" s="6"/>
      <c r="AT71" s="5"/>
      <c r="AU71" s="5"/>
      <c r="AV71" s="5"/>
      <c r="AW71" s="5"/>
      <c r="AX71" s="5"/>
      <c r="AY71" s="30"/>
    </row>
    <row r="72" spans="1:51" s="4" customFormat="1" ht="13.5" customHeight="1">
      <c r="A72" s="9"/>
      <c r="B72" s="9"/>
      <c r="C72" s="9"/>
      <c r="D72" s="9"/>
      <c r="E72" s="9"/>
      <c r="F72" s="9"/>
      <c r="G72" s="9"/>
      <c r="H72" s="9"/>
      <c r="I72" s="135" t="s">
        <v>49</v>
      </c>
      <c r="J72" s="153">
        <v>3130</v>
      </c>
      <c r="K72" s="153">
        <v>480</v>
      </c>
      <c r="L72" s="102"/>
      <c r="M72" s="95"/>
      <c r="N72" s="95"/>
      <c r="O72" s="95"/>
      <c r="P72" s="95"/>
      <c r="Q72" s="95"/>
      <c r="R72" s="122"/>
      <c r="S72" s="95"/>
      <c r="T72" s="95"/>
      <c r="U72" s="95"/>
      <c r="V72" s="95"/>
      <c r="W72" s="66">
        <f>L72-R72</f>
        <v>0</v>
      </c>
      <c r="X72" s="59"/>
      <c r="AQ72" s="10"/>
      <c r="AR72" s="35"/>
      <c r="AS72" s="6"/>
      <c r="AT72" s="5"/>
      <c r="AU72" s="5"/>
      <c r="AV72" s="5"/>
      <c r="AW72" s="5"/>
      <c r="AX72" s="5"/>
      <c r="AY72" s="30"/>
    </row>
    <row r="73" spans="1:51" s="4" customFormat="1" ht="13.5" customHeight="1">
      <c r="A73" s="9"/>
      <c r="B73" s="9"/>
      <c r="C73" s="9"/>
      <c r="D73" s="9"/>
      <c r="E73" s="9"/>
      <c r="F73" s="9"/>
      <c r="G73" s="9"/>
      <c r="H73" s="9"/>
      <c r="I73" s="95" t="s">
        <v>127</v>
      </c>
      <c r="J73" s="102">
        <v>3131</v>
      </c>
      <c r="K73" s="102">
        <v>490</v>
      </c>
      <c r="L73" s="102"/>
      <c r="M73" s="95"/>
      <c r="N73" s="95"/>
      <c r="O73" s="95"/>
      <c r="P73" s="95"/>
      <c r="Q73" s="95"/>
      <c r="R73" s="122"/>
      <c r="S73" s="95"/>
      <c r="T73" s="95"/>
      <c r="U73" s="95"/>
      <c r="V73" s="95"/>
      <c r="W73" s="66">
        <f>L73-R73</f>
        <v>0</v>
      </c>
      <c r="X73" s="59"/>
      <c r="AQ73" s="10"/>
      <c r="AR73" s="35"/>
      <c r="AS73" s="6"/>
      <c r="AT73" s="5"/>
      <c r="AU73" s="5"/>
      <c r="AV73" s="5"/>
      <c r="AW73" s="5"/>
      <c r="AX73" s="5"/>
      <c r="AY73" s="30"/>
    </row>
    <row r="74" spans="1:51" s="4" customFormat="1" ht="13.5" customHeight="1">
      <c r="A74" s="9"/>
      <c r="B74" s="9"/>
      <c r="C74" s="9"/>
      <c r="D74" s="9"/>
      <c r="E74" s="9"/>
      <c r="F74" s="9"/>
      <c r="G74" s="9"/>
      <c r="H74" s="9"/>
      <c r="I74" s="95" t="s">
        <v>99</v>
      </c>
      <c r="J74" s="102">
        <v>3232</v>
      </c>
      <c r="K74" s="102">
        <v>500</v>
      </c>
      <c r="L74" s="102"/>
      <c r="M74" s="95"/>
      <c r="N74" s="95"/>
      <c r="O74" s="95"/>
      <c r="P74" s="95"/>
      <c r="Q74" s="95"/>
      <c r="R74" s="122"/>
      <c r="S74" s="95"/>
      <c r="T74" s="95"/>
      <c r="U74" s="95"/>
      <c r="V74" s="95"/>
      <c r="W74" s="66">
        <f>L74-R74</f>
        <v>0</v>
      </c>
      <c r="X74" s="59"/>
      <c r="AQ74" s="10"/>
      <c r="AR74" s="35"/>
      <c r="AS74" s="6"/>
      <c r="AT74" s="5"/>
      <c r="AU74" s="5"/>
      <c r="AV74" s="5"/>
      <c r="AW74" s="5"/>
      <c r="AX74" s="5"/>
      <c r="AY74" s="30"/>
    </row>
    <row r="75" spans="1:51" s="4" customFormat="1" ht="13.5" customHeight="1">
      <c r="A75" s="9"/>
      <c r="B75" s="9"/>
      <c r="C75" s="9"/>
      <c r="D75" s="9"/>
      <c r="E75" s="9"/>
      <c r="F75" s="9"/>
      <c r="G75" s="9"/>
      <c r="H75" s="9"/>
      <c r="I75" s="132" t="s">
        <v>50</v>
      </c>
      <c r="J75" s="153">
        <v>3140</v>
      </c>
      <c r="K75" s="150">
        <v>510</v>
      </c>
      <c r="L75" s="122"/>
      <c r="M75" s="95"/>
      <c r="N75" s="95"/>
      <c r="O75" s="95"/>
      <c r="P75" s="95"/>
      <c r="Q75" s="95"/>
      <c r="R75" s="122"/>
      <c r="S75" s="95"/>
      <c r="T75" s="196"/>
      <c r="U75" s="196"/>
      <c r="V75" s="162"/>
      <c r="W75" s="66">
        <f>W68+W65+W48+W47+W46+W45+W42+W41+W39+W38+W36+W34+W64</f>
        <v>255845.29</v>
      </c>
      <c r="X75" s="59"/>
      <c r="AA75" s="250"/>
      <c r="AB75" s="250"/>
      <c r="AC75" s="250"/>
      <c r="AE75" s="250"/>
      <c r="AQ75" s="10"/>
      <c r="AR75" s="35"/>
      <c r="AS75" s="6"/>
      <c r="AT75" s="5"/>
      <c r="AU75" s="5"/>
      <c r="AV75" s="5"/>
      <c r="AW75" s="5"/>
      <c r="AX75" s="5"/>
      <c r="AY75" s="30"/>
    </row>
    <row r="76" spans="1:51" s="4" customFormat="1" ht="13.5" customHeight="1">
      <c r="A76" s="9"/>
      <c r="B76" s="9"/>
      <c r="C76" s="9"/>
      <c r="D76" s="9"/>
      <c r="E76" s="9"/>
      <c r="F76" s="9"/>
      <c r="G76" s="9"/>
      <c r="H76" s="9"/>
      <c r="I76" s="128" t="s">
        <v>128</v>
      </c>
      <c r="J76" s="102">
        <v>3141</v>
      </c>
      <c r="K76" s="151">
        <v>520</v>
      </c>
      <c r="L76" s="122"/>
      <c r="M76" s="95"/>
      <c r="N76" s="95"/>
      <c r="O76" s="95"/>
      <c r="P76" s="95"/>
      <c r="Q76" s="95"/>
      <c r="R76" s="122"/>
      <c r="S76" s="95"/>
      <c r="T76" s="196"/>
      <c r="U76" s="196"/>
      <c r="V76" s="162"/>
      <c r="W76" s="66"/>
      <c r="X76" s="59"/>
      <c r="AQ76" s="10"/>
      <c r="AR76" s="35"/>
      <c r="AS76" s="6"/>
      <c r="AT76" s="5"/>
      <c r="AU76" s="5"/>
      <c r="AV76" s="5"/>
      <c r="AW76" s="5"/>
      <c r="AX76" s="5"/>
      <c r="AY76" s="30"/>
    </row>
    <row r="77" spans="1:51" s="4" customFormat="1" ht="12.75" customHeight="1">
      <c r="A77" s="9"/>
      <c r="B77" s="9"/>
      <c r="C77" s="9"/>
      <c r="D77" s="9"/>
      <c r="E77" s="9"/>
      <c r="F77" s="9"/>
      <c r="G77" s="9"/>
      <c r="H77" s="9"/>
      <c r="I77" s="128" t="s">
        <v>129</v>
      </c>
      <c r="J77" s="102">
        <v>3142</v>
      </c>
      <c r="K77" s="151">
        <v>530</v>
      </c>
      <c r="L77" s="122"/>
      <c r="M77" s="95"/>
      <c r="N77" s="95"/>
      <c r="O77" s="95"/>
      <c r="P77" s="95"/>
      <c r="Q77" s="95"/>
      <c r="R77" s="122"/>
      <c r="S77" s="95"/>
      <c r="T77" s="196"/>
      <c r="U77" s="196"/>
      <c r="V77" s="162"/>
      <c r="W77" s="66"/>
      <c r="X77" s="59"/>
      <c r="AQ77" s="10"/>
      <c r="AR77" s="33">
        <v>1140</v>
      </c>
      <c r="AS77" s="6">
        <v>1000</v>
      </c>
      <c r="AT77" s="5">
        <v>485</v>
      </c>
      <c r="AU77" s="5"/>
      <c r="AV77" s="5"/>
      <c r="AW77" s="5"/>
      <c r="AX77" s="5"/>
      <c r="AY77" s="30">
        <f>SUM(AS77-AT77-AU77-AV77-AW77-AX77)</f>
        <v>515</v>
      </c>
    </row>
    <row r="78" spans="1:51" s="4" customFormat="1" ht="15.75" customHeight="1">
      <c r="A78" s="9"/>
      <c r="B78" s="9"/>
      <c r="C78" s="9"/>
      <c r="D78" s="9"/>
      <c r="E78" s="9"/>
      <c r="F78" s="9"/>
      <c r="G78" s="9"/>
      <c r="H78" s="9"/>
      <c r="I78" s="128" t="s">
        <v>130</v>
      </c>
      <c r="J78" s="102">
        <v>3143</v>
      </c>
      <c r="K78" s="151">
        <v>540</v>
      </c>
      <c r="L78" s="122"/>
      <c r="M78" s="95"/>
      <c r="N78" s="95"/>
      <c r="O78" s="95"/>
      <c r="P78" s="95"/>
      <c r="Q78" s="95"/>
      <c r="R78" s="122"/>
      <c r="S78" s="95"/>
      <c r="T78" s="196"/>
      <c r="U78" s="196"/>
      <c r="V78" s="162"/>
      <c r="W78" s="66"/>
      <c r="X78" s="59"/>
      <c r="AQ78" s="10"/>
      <c r="AR78" s="33">
        <v>1160</v>
      </c>
      <c r="AS78" s="5" t="e">
        <f>SUM(#REF!)</f>
        <v>#REF!</v>
      </c>
      <c r="AT78" s="22" t="e">
        <f>SUM(#REF!)</f>
        <v>#REF!</v>
      </c>
      <c r="AU78" s="5"/>
      <c r="AV78" s="5"/>
      <c r="AW78" s="5"/>
      <c r="AX78" s="5"/>
      <c r="AY78" s="30" t="e">
        <f>SUM(#REF!)</f>
        <v>#REF!</v>
      </c>
    </row>
    <row r="79" spans="9:24" ht="14.25" customHeight="1">
      <c r="I79" s="135" t="s">
        <v>55</v>
      </c>
      <c r="J79" s="153">
        <v>3150</v>
      </c>
      <c r="K79" s="153">
        <v>550</v>
      </c>
      <c r="L79" s="122"/>
      <c r="M79" s="95"/>
      <c r="N79" s="95"/>
      <c r="O79" s="95"/>
      <c r="P79" s="95"/>
      <c r="Q79" s="95"/>
      <c r="R79" s="122"/>
      <c r="S79" s="95"/>
      <c r="T79" s="95"/>
      <c r="U79" s="95"/>
      <c r="V79" s="95"/>
      <c r="W79" s="66"/>
      <c r="X79" s="59"/>
    </row>
    <row r="80" spans="9:24" ht="14.25" customHeight="1">
      <c r="I80" s="135" t="s">
        <v>131</v>
      </c>
      <c r="J80" s="153">
        <v>3160</v>
      </c>
      <c r="K80" s="153">
        <v>560</v>
      </c>
      <c r="L80" s="122"/>
      <c r="M80" s="95"/>
      <c r="N80" s="95"/>
      <c r="O80" s="95"/>
      <c r="P80" s="95"/>
      <c r="Q80" s="95"/>
      <c r="R80" s="122"/>
      <c r="S80" s="95"/>
      <c r="T80" s="95"/>
      <c r="U80" s="95"/>
      <c r="V80" s="95"/>
      <c r="W80" s="66"/>
      <c r="X80" s="59"/>
    </row>
    <row r="81" spans="9:24" ht="13.5" customHeight="1">
      <c r="I81" s="138" t="s">
        <v>51</v>
      </c>
      <c r="J81" s="139">
        <v>3200</v>
      </c>
      <c r="K81" s="139">
        <v>570</v>
      </c>
      <c r="L81" s="122"/>
      <c r="M81" s="95"/>
      <c r="N81" s="95"/>
      <c r="O81" s="95"/>
      <c r="P81" s="95"/>
      <c r="Q81" s="95"/>
      <c r="R81" s="122"/>
      <c r="S81" s="95"/>
      <c r="T81" s="95"/>
      <c r="U81" s="95"/>
      <c r="V81" s="95"/>
      <c r="W81" s="66"/>
      <c r="X81" s="59"/>
    </row>
    <row r="82" spans="9:24" ht="14.25" customHeight="1">
      <c r="I82" s="134" t="s">
        <v>132</v>
      </c>
      <c r="J82" s="102">
        <v>3210</v>
      </c>
      <c r="K82" s="102">
        <v>580</v>
      </c>
      <c r="L82" s="122"/>
      <c r="M82" s="95"/>
      <c r="N82" s="95"/>
      <c r="O82" s="95"/>
      <c r="P82" s="95"/>
      <c r="Q82" s="95"/>
      <c r="R82" s="122"/>
      <c r="S82" s="95"/>
      <c r="T82" s="95"/>
      <c r="U82" s="95"/>
      <c r="V82" s="95"/>
      <c r="W82" s="66"/>
      <c r="X82" s="59"/>
    </row>
    <row r="83" spans="9:24" ht="24" customHeight="1">
      <c r="I83" s="154" t="s">
        <v>56</v>
      </c>
      <c r="J83" s="153">
        <v>3220</v>
      </c>
      <c r="K83" s="153">
        <v>590</v>
      </c>
      <c r="L83" s="122"/>
      <c r="M83" s="95"/>
      <c r="N83" s="95"/>
      <c r="O83" s="95"/>
      <c r="P83" s="95"/>
      <c r="Q83" s="95"/>
      <c r="R83" s="122"/>
      <c r="S83" s="95"/>
      <c r="T83" s="95"/>
      <c r="U83" s="95"/>
      <c r="V83" s="95"/>
      <c r="W83" s="66"/>
      <c r="X83" s="59"/>
    </row>
    <row r="84" spans="9:24" ht="14.25" customHeight="1">
      <c r="I84" s="135" t="s">
        <v>133</v>
      </c>
      <c r="J84" s="153">
        <v>3230</v>
      </c>
      <c r="K84" s="153">
        <v>600</v>
      </c>
      <c r="L84" s="122"/>
      <c r="M84" s="95"/>
      <c r="N84" s="95"/>
      <c r="O84" s="95"/>
      <c r="P84" s="95"/>
      <c r="Q84" s="95"/>
      <c r="R84" s="122"/>
      <c r="S84" s="95"/>
      <c r="T84" s="95"/>
      <c r="U84" s="95"/>
      <c r="V84" s="95"/>
      <c r="W84" s="66"/>
      <c r="X84" s="59"/>
    </row>
    <row r="85" spans="9:24" ht="12.75" customHeight="1">
      <c r="I85" s="135" t="s">
        <v>52</v>
      </c>
      <c r="J85" s="153">
        <v>3240</v>
      </c>
      <c r="K85" s="153">
        <v>610</v>
      </c>
      <c r="L85" s="95"/>
      <c r="M85" s="95"/>
      <c r="N85" s="95"/>
      <c r="O85" s="95"/>
      <c r="P85" s="95"/>
      <c r="Q85" s="95"/>
      <c r="R85" s="122"/>
      <c r="S85" s="95"/>
      <c r="T85" s="95"/>
      <c r="U85" s="95"/>
      <c r="V85" s="95"/>
      <c r="W85" s="66"/>
      <c r="X85" s="59"/>
    </row>
    <row r="86" spans="9:24" ht="15" customHeight="1">
      <c r="I86" s="84"/>
      <c r="J86" s="185"/>
      <c r="K86" s="186"/>
      <c r="L86" s="187"/>
      <c r="M86" s="187"/>
      <c r="N86" s="187"/>
      <c r="O86" s="187"/>
      <c r="P86" s="187"/>
      <c r="Q86" s="187"/>
      <c r="R86" s="188"/>
      <c r="S86" s="187"/>
      <c r="T86" s="187"/>
      <c r="U86" s="187"/>
      <c r="V86" s="187"/>
      <c r="W86" s="59"/>
      <c r="X86" s="59"/>
    </row>
    <row r="87" spans="9:24" ht="12.75">
      <c r="I87" s="88" t="s">
        <v>105</v>
      </c>
      <c r="J87" s="88"/>
      <c r="K87" s="163"/>
      <c r="L87" s="163"/>
      <c r="M87" s="88" t="s">
        <v>146</v>
      </c>
      <c r="N87" s="163"/>
      <c r="O87" s="59"/>
      <c r="P87" s="59"/>
      <c r="Q87" s="59"/>
      <c r="R87" s="59"/>
      <c r="S87" s="59"/>
      <c r="T87" s="59"/>
      <c r="U87" s="59"/>
      <c r="V87" s="59"/>
      <c r="W87" s="59"/>
      <c r="X87" s="59"/>
    </row>
    <row r="88" spans="9:24" ht="12.75">
      <c r="I88" s="88"/>
      <c r="J88" s="293" t="s">
        <v>103</v>
      </c>
      <c r="K88" s="293"/>
      <c r="L88" s="293"/>
      <c r="M88" s="294" t="s">
        <v>104</v>
      </c>
      <c r="N88" s="294"/>
      <c r="O88" s="59"/>
      <c r="P88" s="59"/>
      <c r="Q88" s="59"/>
      <c r="R88" s="59"/>
      <c r="S88" s="59"/>
      <c r="T88" s="59"/>
      <c r="U88" s="59"/>
      <c r="V88" s="59"/>
      <c r="W88" s="59"/>
      <c r="X88" s="59"/>
    </row>
    <row r="89" spans="9:24" ht="12.75">
      <c r="I89" s="88" t="s">
        <v>85</v>
      </c>
      <c r="L89" s="163"/>
      <c r="M89" s="88" t="s">
        <v>57</v>
      </c>
      <c r="N89" s="163"/>
      <c r="O89" s="59"/>
      <c r="P89" s="59"/>
      <c r="Q89" s="59"/>
      <c r="R89" s="59"/>
      <c r="S89" s="59"/>
      <c r="T89" s="59"/>
      <c r="U89" s="59"/>
      <c r="V89" s="59"/>
      <c r="W89" s="59"/>
      <c r="X89" s="59"/>
    </row>
    <row r="90" spans="9:24" ht="12.75">
      <c r="I90" s="59"/>
      <c r="J90" s="293" t="s">
        <v>103</v>
      </c>
      <c r="K90" s="293"/>
      <c r="L90" s="293"/>
      <c r="M90" s="294" t="s">
        <v>104</v>
      </c>
      <c r="N90" s="294"/>
      <c r="O90" s="59"/>
      <c r="P90" s="59"/>
      <c r="Q90" s="59"/>
      <c r="R90" s="59"/>
      <c r="S90" s="59"/>
      <c r="T90" s="59"/>
      <c r="U90" s="59"/>
      <c r="V90" s="59"/>
      <c r="W90" s="59"/>
      <c r="X90" s="59"/>
    </row>
    <row r="91" spans="9:24" ht="12.75">
      <c r="I91" s="124" t="s">
        <v>150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</row>
    <row r="92" spans="9:24" ht="12.75"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</row>
    <row r="93" spans="9:24" ht="12.75"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</row>
    <row r="94" spans="9:24" ht="12.75"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</row>
    <row r="95" spans="9:24" ht="12.75"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</row>
    <row r="96" spans="9:24" ht="12.75"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</row>
    <row r="97" spans="9:24" ht="12.75"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</row>
    <row r="98" spans="9:24" ht="12.75"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</row>
    <row r="99" spans="9:24" ht="12.75"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</row>
    <row r="100" spans="9:24" ht="12.75"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</row>
    <row r="101" spans="9:24" ht="12.75"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</row>
    <row r="102" spans="9:24" ht="12.75"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</row>
    <row r="103" spans="9:24" ht="12.75"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9:24" ht="12.75"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9:24" ht="12.75"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9:24" ht="12.75"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9:24" ht="12.75"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9:24" ht="12.75"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9:24" ht="12.75"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9:24" ht="12.75"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9:24" ht="12.75"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9:24" ht="12.75"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9:24" ht="12.75"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9:24" ht="12.75"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9:24" ht="12.75"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</row>
    <row r="116" spans="9:24" ht="12.75"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</row>
    <row r="117" spans="9:24" ht="12.75"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</row>
    <row r="118" spans="9:24" ht="12.75"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</row>
    <row r="119" spans="9:24" ht="12.75"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</row>
    <row r="120" spans="9:24" ht="12.75"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9:24" ht="12.75"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</row>
    <row r="122" spans="9:24" ht="12.75"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</row>
    <row r="123" spans="9:24" ht="12.75"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</row>
    <row r="124" spans="9:24" ht="12.75"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</row>
    <row r="125" spans="9:24" ht="12.75"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</row>
    <row r="126" spans="9:24" ht="12.75"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</row>
    <row r="127" spans="9:24" ht="12.75"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</row>
    <row r="128" spans="9:24" ht="12.75"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</row>
    <row r="129" spans="9:24" ht="12.75"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</row>
    <row r="130" spans="9:24" ht="12.75"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</row>
    <row r="131" spans="9:24" ht="12.75"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</row>
    <row r="132" spans="9:24" ht="12.75"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</row>
    <row r="133" spans="9:24" ht="12.75"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</row>
    <row r="134" spans="9:24" ht="12.75"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  <row r="135" spans="9:24" ht="12.75"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</row>
    <row r="136" spans="9:24" ht="12.75"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</row>
    <row r="137" spans="9:24" ht="12.75"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</row>
    <row r="138" spans="9:24" ht="12.75"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</row>
    <row r="139" spans="9:24" ht="12.75"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</row>
    <row r="140" spans="9:24" ht="12.75"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</row>
    <row r="141" spans="9:24" ht="12.75"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</row>
    <row r="142" spans="9:24" ht="12.75"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</row>
    <row r="143" spans="9:24" ht="12.75"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</row>
    <row r="144" spans="9:24" ht="12.75"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</row>
    <row r="145" spans="9:24" ht="12.75"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</row>
    <row r="146" spans="9:24" ht="12.75"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</row>
    <row r="147" spans="9:24" ht="12.75"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</row>
    <row r="148" spans="9:24" ht="12.75"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</row>
    <row r="149" spans="9:24" ht="12.75"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</row>
    <row r="150" spans="9:24" ht="12.75"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</row>
    <row r="151" spans="9:24" ht="14.25">
      <c r="I151" s="140"/>
      <c r="J151" s="59"/>
      <c r="K151" s="59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59"/>
      <c r="X151" s="59"/>
    </row>
    <row r="152" spans="9:24" ht="14.25">
      <c r="I152" s="140"/>
      <c r="J152" s="59"/>
      <c r="K152" s="59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59"/>
      <c r="X152" s="59"/>
    </row>
    <row r="153" spans="9:24" ht="14.25">
      <c r="I153" s="140"/>
      <c r="J153" s="59"/>
      <c r="K153" s="59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59"/>
      <c r="X153" s="59"/>
    </row>
    <row r="154" spans="9:24" ht="14.25">
      <c r="I154" s="140"/>
      <c r="J154" s="59"/>
      <c r="K154" s="59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59"/>
      <c r="X154" s="59"/>
    </row>
    <row r="155" spans="9:24" ht="14.25">
      <c r="I155" s="140"/>
      <c r="J155" s="59"/>
      <c r="K155" s="59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59"/>
      <c r="X155" s="59"/>
    </row>
    <row r="156" spans="9:24" ht="14.25">
      <c r="I156" s="140"/>
      <c r="J156" s="59"/>
      <c r="K156" s="59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59"/>
      <c r="X156" s="59"/>
    </row>
    <row r="157" spans="9:24" ht="14.25">
      <c r="I157" s="140"/>
      <c r="J157" s="59"/>
      <c r="K157" s="59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59"/>
      <c r="X157" s="59"/>
    </row>
    <row r="158" spans="9:24" ht="14.25">
      <c r="I158" s="140"/>
      <c r="J158" s="59"/>
      <c r="K158" s="59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59"/>
      <c r="X158" s="59"/>
    </row>
    <row r="159" spans="9:24" ht="14.25">
      <c r="I159" s="140"/>
      <c r="J159" s="59"/>
      <c r="K159" s="59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59"/>
      <c r="X159" s="59"/>
    </row>
    <row r="160" spans="9:24" ht="14.25">
      <c r="I160" s="140"/>
      <c r="J160" s="59"/>
      <c r="K160" s="59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59"/>
      <c r="X160" s="59"/>
    </row>
    <row r="161" spans="9:24" ht="14.25">
      <c r="I161" s="140"/>
      <c r="J161" s="59"/>
      <c r="K161" s="59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59"/>
      <c r="X161" s="59"/>
    </row>
    <row r="162" spans="9:24" ht="14.25">
      <c r="I162" s="140"/>
      <c r="J162" s="59"/>
      <c r="K162" s="59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59"/>
      <c r="X162" s="59"/>
    </row>
    <row r="163" spans="9:24" ht="14.25">
      <c r="I163" s="140"/>
      <c r="J163" s="59"/>
      <c r="K163" s="59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59"/>
      <c r="X163" s="59"/>
    </row>
    <row r="164" spans="9:24" ht="14.25">
      <c r="I164" s="140"/>
      <c r="J164" s="59"/>
      <c r="K164" s="59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59"/>
      <c r="X164" s="59"/>
    </row>
    <row r="165" spans="9:24" ht="14.25">
      <c r="I165" s="140"/>
      <c r="J165" s="59"/>
      <c r="K165" s="59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59"/>
      <c r="X165" s="59"/>
    </row>
    <row r="166" spans="9:24" ht="14.25">
      <c r="I166" s="140"/>
      <c r="J166" s="59"/>
      <c r="K166" s="59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59"/>
      <c r="X166" s="59"/>
    </row>
    <row r="167" spans="9:24" ht="14.25">
      <c r="I167" s="140"/>
      <c r="J167" s="59"/>
      <c r="K167" s="59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59"/>
      <c r="X167" s="59"/>
    </row>
    <row r="168" spans="9:24" ht="14.25">
      <c r="I168" s="140"/>
      <c r="J168" s="59"/>
      <c r="K168" s="59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59"/>
      <c r="X168" s="59"/>
    </row>
    <row r="169" spans="9:24" ht="14.25">
      <c r="I169" s="140"/>
      <c r="J169" s="59"/>
      <c r="K169" s="59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59"/>
      <c r="X169" s="59"/>
    </row>
    <row r="170" spans="9:24" ht="14.25">
      <c r="I170" s="140"/>
      <c r="J170" s="59"/>
      <c r="K170" s="59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59"/>
      <c r="X170" s="59"/>
    </row>
    <row r="171" spans="9:24" ht="14.25">
      <c r="I171" s="140"/>
      <c r="J171" s="59"/>
      <c r="K171" s="59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59"/>
      <c r="X171" s="59"/>
    </row>
    <row r="172" spans="9:24" ht="14.25">
      <c r="I172" s="140"/>
      <c r="J172" s="59"/>
      <c r="K172" s="59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59"/>
      <c r="X172" s="59"/>
    </row>
    <row r="173" spans="9:24" ht="14.25">
      <c r="I173" s="140"/>
      <c r="J173" s="59"/>
      <c r="K173" s="59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59"/>
      <c r="X173" s="59"/>
    </row>
    <row r="174" spans="9:24" ht="14.25">
      <c r="I174" s="140"/>
      <c r="J174" s="59"/>
      <c r="K174" s="59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59"/>
      <c r="X174" s="59"/>
    </row>
    <row r="175" spans="9:24" ht="14.25">
      <c r="I175" s="140"/>
      <c r="J175" s="59"/>
      <c r="K175" s="59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59"/>
      <c r="X175" s="59"/>
    </row>
    <row r="176" spans="9:24" ht="14.25">
      <c r="I176" s="140"/>
      <c r="J176" s="59"/>
      <c r="K176" s="59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59"/>
      <c r="X176" s="59"/>
    </row>
    <row r="177" spans="9:24" ht="14.25">
      <c r="I177" s="140"/>
      <c r="J177" s="59"/>
      <c r="K177" s="59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59"/>
      <c r="X177" s="59"/>
    </row>
    <row r="178" spans="9:24" ht="14.25">
      <c r="I178" s="140"/>
      <c r="J178" s="59"/>
      <c r="K178" s="59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59"/>
      <c r="X178" s="59"/>
    </row>
    <row r="179" spans="9:24" ht="14.25">
      <c r="I179" s="140"/>
      <c r="J179" s="59"/>
      <c r="K179" s="59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59"/>
      <c r="X179" s="59"/>
    </row>
    <row r="180" spans="9:24" ht="14.25">
      <c r="I180" s="140"/>
      <c r="J180" s="59"/>
      <c r="K180" s="59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59"/>
      <c r="X180" s="59"/>
    </row>
    <row r="181" spans="9:24" ht="14.25">
      <c r="I181" s="140"/>
      <c r="J181" s="59"/>
      <c r="K181" s="59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59"/>
      <c r="X181" s="59"/>
    </row>
    <row r="182" spans="9:24" ht="14.25">
      <c r="I182" s="140"/>
      <c r="J182" s="59"/>
      <c r="K182" s="59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59"/>
      <c r="X182" s="59"/>
    </row>
    <row r="183" spans="9:24" ht="14.25">
      <c r="I183" s="140"/>
      <c r="J183" s="59"/>
      <c r="K183" s="59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59"/>
      <c r="X183" s="59"/>
    </row>
    <row r="184" spans="9:24" ht="14.25">
      <c r="I184" s="140"/>
      <c r="J184" s="59"/>
      <c r="K184" s="59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59"/>
      <c r="X184" s="59"/>
    </row>
    <row r="185" spans="9:24" ht="14.25">
      <c r="I185" s="140"/>
      <c r="J185" s="59"/>
      <c r="K185" s="59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59"/>
      <c r="X185" s="59"/>
    </row>
    <row r="186" spans="9:24" ht="14.25">
      <c r="I186" s="140"/>
      <c r="J186" s="59"/>
      <c r="K186" s="59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59"/>
      <c r="X186" s="59"/>
    </row>
    <row r="187" spans="9:24" ht="14.25">
      <c r="I187" s="140"/>
      <c r="J187" s="59"/>
      <c r="K187" s="59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59"/>
      <c r="X187" s="59"/>
    </row>
    <row r="188" spans="9:24" ht="14.25">
      <c r="I188" s="140"/>
      <c r="J188" s="59"/>
      <c r="K188" s="59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59"/>
      <c r="X188" s="59"/>
    </row>
    <row r="189" spans="9:24" ht="14.25">
      <c r="I189" s="140"/>
      <c r="J189" s="59"/>
      <c r="K189" s="59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59"/>
      <c r="X189" s="59"/>
    </row>
    <row r="190" spans="9:24" ht="14.25">
      <c r="I190" s="140"/>
      <c r="J190" s="59"/>
      <c r="K190" s="59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59"/>
      <c r="X190" s="59"/>
    </row>
    <row r="191" spans="9:24" ht="14.25">
      <c r="I191" s="140"/>
      <c r="J191" s="59"/>
      <c r="K191" s="59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59"/>
      <c r="X191" s="59"/>
    </row>
    <row r="192" spans="9:24" ht="14.25">
      <c r="I192" s="140"/>
      <c r="J192" s="59"/>
      <c r="K192" s="59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59"/>
      <c r="X192" s="59"/>
    </row>
    <row r="193" spans="9:24" ht="14.25">
      <c r="I193" s="140"/>
      <c r="J193" s="59"/>
      <c r="K193" s="59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59"/>
      <c r="X193" s="59"/>
    </row>
    <row r="194" spans="9:24" ht="14.25">
      <c r="I194" s="140"/>
      <c r="J194" s="59"/>
      <c r="K194" s="59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59"/>
      <c r="X194" s="59"/>
    </row>
    <row r="195" spans="9:24" ht="14.25">
      <c r="I195" s="140"/>
      <c r="J195" s="59"/>
      <c r="K195" s="59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59"/>
      <c r="X195" s="59"/>
    </row>
    <row r="196" spans="9:24" ht="14.25">
      <c r="I196" s="140"/>
      <c r="J196" s="59"/>
      <c r="K196" s="59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59"/>
      <c r="X196" s="59"/>
    </row>
    <row r="197" spans="9:24" ht="14.25">
      <c r="I197" s="140"/>
      <c r="J197" s="59"/>
      <c r="K197" s="59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59"/>
      <c r="X197" s="59"/>
    </row>
    <row r="198" spans="9:24" ht="14.25">
      <c r="I198" s="140"/>
      <c r="J198" s="59"/>
      <c r="K198" s="59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59"/>
      <c r="X198" s="59"/>
    </row>
    <row r="199" spans="9:24" ht="14.25">
      <c r="I199" s="140"/>
      <c r="J199" s="59"/>
      <c r="K199" s="59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59"/>
      <c r="X199" s="59"/>
    </row>
    <row r="200" spans="9:24" ht="14.25">
      <c r="I200" s="140"/>
      <c r="J200" s="59"/>
      <c r="K200" s="59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59"/>
      <c r="X200" s="59"/>
    </row>
    <row r="201" spans="9:24" ht="14.25">
      <c r="I201" s="140"/>
      <c r="J201" s="59"/>
      <c r="K201" s="59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59"/>
      <c r="X201" s="59"/>
    </row>
    <row r="202" spans="9:24" ht="14.25">
      <c r="I202" s="140"/>
      <c r="J202" s="59"/>
      <c r="K202" s="59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59"/>
      <c r="X202" s="59"/>
    </row>
    <row r="203" spans="9:24" ht="14.25">
      <c r="I203" s="140"/>
      <c r="J203" s="59"/>
      <c r="K203" s="59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59"/>
      <c r="X203" s="59"/>
    </row>
    <row r="204" spans="9:24" ht="14.25">
      <c r="I204" s="140"/>
      <c r="J204" s="59"/>
      <c r="K204" s="59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59"/>
      <c r="X204" s="59"/>
    </row>
    <row r="205" spans="9:24" ht="14.25">
      <c r="I205" s="140"/>
      <c r="J205" s="59"/>
      <c r="K205" s="59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59"/>
      <c r="X205" s="59"/>
    </row>
    <row r="206" spans="9:24" ht="14.25">
      <c r="I206" s="140"/>
      <c r="J206" s="59"/>
      <c r="K206" s="59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59"/>
      <c r="X206" s="59"/>
    </row>
    <row r="207" spans="9:24" ht="14.25">
      <c r="I207" s="140"/>
      <c r="J207" s="59"/>
      <c r="K207" s="59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59"/>
      <c r="X207" s="59"/>
    </row>
    <row r="208" spans="9:24" ht="14.25">
      <c r="I208" s="140"/>
      <c r="J208" s="59"/>
      <c r="K208" s="59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59"/>
      <c r="X208" s="59"/>
    </row>
    <row r="209" spans="9:24" ht="14.25">
      <c r="I209" s="140"/>
      <c r="J209" s="59"/>
      <c r="K209" s="59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59"/>
      <c r="X209" s="59"/>
    </row>
    <row r="210" spans="9:24" ht="14.25">
      <c r="I210" s="140"/>
      <c r="J210" s="59"/>
      <c r="K210" s="59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59"/>
      <c r="X210" s="59"/>
    </row>
    <row r="211" spans="9:24" ht="14.25">
      <c r="I211" s="140"/>
      <c r="J211" s="59"/>
      <c r="K211" s="59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59"/>
      <c r="X211" s="59"/>
    </row>
    <row r="212" spans="9:24" ht="14.25">
      <c r="I212" s="140"/>
      <c r="J212" s="59"/>
      <c r="K212" s="59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59"/>
      <c r="X212" s="59"/>
    </row>
    <row r="213" spans="9:24" ht="14.25">
      <c r="I213" s="140"/>
      <c r="J213" s="59"/>
      <c r="K213" s="59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59"/>
      <c r="X213" s="59"/>
    </row>
    <row r="214" spans="9:24" ht="14.25">
      <c r="I214" s="140"/>
      <c r="J214" s="59"/>
      <c r="K214" s="59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59"/>
      <c r="X214" s="59"/>
    </row>
    <row r="215" spans="9:24" ht="14.25">
      <c r="I215" s="140"/>
      <c r="J215" s="59"/>
      <c r="K215" s="59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59"/>
      <c r="X215" s="59"/>
    </row>
    <row r="216" spans="9:24" ht="14.25">
      <c r="I216" s="140"/>
      <c r="J216" s="59"/>
      <c r="K216" s="59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59"/>
      <c r="X216" s="59"/>
    </row>
    <row r="217" spans="9:24" ht="14.25">
      <c r="I217" s="140"/>
      <c r="J217" s="59"/>
      <c r="K217" s="59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59"/>
      <c r="X217" s="59"/>
    </row>
    <row r="218" spans="9:24" ht="14.25">
      <c r="I218" s="140"/>
      <c r="J218" s="59"/>
      <c r="K218" s="59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59"/>
      <c r="X218" s="59"/>
    </row>
    <row r="219" spans="9:24" ht="14.25">
      <c r="I219" s="140"/>
      <c r="J219" s="59"/>
      <c r="K219" s="59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59"/>
      <c r="X219" s="59"/>
    </row>
    <row r="220" spans="9:24" ht="14.25">
      <c r="I220" s="140"/>
      <c r="J220" s="59"/>
      <c r="K220" s="59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59"/>
      <c r="X220" s="59"/>
    </row>
    <row r="221" spans="9:24" ht="14.25">
      <c r="I221" s="140"/>
      <c r="J221" s="59"/>
      <c r="K221" s="59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59"/>
      <c r="X221" s="59"/>
    </row>
    <row r="222" spans="9:24" ht="14.25">
      <c r="I222" s="140"/>
      <c r="J222" s="59"/>
      <c r="K222" s="59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59"/>
      <c r="X222" s="59"/>
    </row>
    <row r="223" spans="9:24" ht="14.25">
      <c r="I223" s="140"/>
      <c r="J223" s="59"/>
      <c r="K223" s="59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59"/>
      <c r="X223" s="59"/>
    </row>
    <row r="224" spans="9:24" ht="14.25">
      <c r="I224" s="140"/>
      <c r="J224" s="59"/>
      <c r="K224" s="59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59"/>
      <c r="X224" s="59"/>
    </row>
    <row r="225" spans="9:24" ht="14.25">
      <c r="I225" s="140"/>
      <c r="J225" s="59"/>
      <c r="K225" s="59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59"/>
      <c r="X225" s="59"/>
    </row>
    <row r="226" spans="9:24" ht="14.25">
      <c r="I226" s="140"/>
      <c r="J226" s="59"/>
      <c r="K226" s="59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59"/>
      <c r="X226" s="59"/>
    </row>
    <row r="227" spans="9:24" ht="14.25">
      <c r="I227" s="140"/>
      <c r="J227" s="59"/>
      <c r="K227" s="59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59"/>
      <c r="X227" s="59"/>
    </row>
    <row r="228" spans="9:24" ht="14.25">
      <c r="I228" s="140"/>
      <c r="J228" s="59"/>
      <c r="K228" s="59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59"/>
      <c r="X228" s="59"/>
    </row>
    <row r="229" spans="9:24" ht="14.25">
      <c r="I229" s="140"/>
      <c r="J229" s="59"/>
      <c r="K229" s="59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59"/>
      <c r="X229" s="59"/>
    </row>
    <row r="230" spans="9:24" ht="14.25">
      <c r="I230" s="140"/>
      <c r="J230" s="59"/>
      <c r="K230" s="59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59"/>
      <c r="X230" s="59"/>
    </row>
    <row r="231" spans="9:24" ht="14.25">
      <c r="I231" s="140"/>
      <c r="J231" s="59"/>
      <c r="K231" s="59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59"/>
      <c r="X231" s="59"/>
    </row>
    <row r="232" spans="9:24" ht="14.25">
      <c r="I232" s="140"/>
      <c r="J232" s="59"/>
      <c r="K232" s="59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59"/>
      <c r="X232" s="59"/>
    </row>
    <row r="233" spans="9:24" ht="14.25">
      <c r="I233" s="140"/>
      <c r="J233" s="59"/>
      <c r="K233" s="59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59"/>
      <c r="X233" s="59"/>
    </row>
    <row r="234" spans="9:24" ht="14.25">
      <c r="I234" s="140"/>
      <c r="J234" s="59"/>
      <c r="K234" s="59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59"/>
      <c r="X234" s="59"/>
    </row>
    <row r="235" spans="9:24" ht="14.25">
      <c r="I235" s="140"/>
      <c r="J235" s="59"/>
      <c r="K235" s="59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59"/>
      <c r="X235" s="59"/>
    </row>
    <row r="236" spans="9:24" ht="14.25">
      <c r="I236" s="140"/>
      <c r="J236" s="59"/>
      <c r="K236" s="59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59"/>
      <c r="X236" s="59"/>
    </row>
    <row r="237" spans="9:24" ht="14.25">
      <c r="I237" s="140"/>
      <c r="J237" s="59"/>
      <c r="K237" s="59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59"/>
      <c r="X237" s="59"/>
    </row>
    <row r="238" spans="9:24" ht="14.25">
      <c r="I238" s="140"/>
      <c r="J238" s="59"/>
      <c r="K238" s="59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59"/>
      <c r="X238" s="59"/>
    </row>
    <row r="239" spans="9:24" ht="14.25">
      <c r="I239" s="140"/>
      <c r="J239" s="59"/>
      <c r="K239" s="59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59"/>
      <c r="X239" s="59"/>
    </row>
    <row r="240" spans="9:24" ht="14.25">
      <c r="I240" s="140"/>
      <c r="J240" s="59"/>
      <c r="K240" s="59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59"/>
      <c r="X240" s="59"/>
    </row>
    <row r="241" spans="9:24" ht="14.25">
      <c r="I241" s="140"/>
      <c r="J241" s="59"/>
      <c r="K241" s="59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59"/>
      <c r="X241" s="59"/>
    </row>
    <row r="242" spans="9:24" ht="14.25">
      <c r="I242" s="140"/>
      <c r="J242" s="59"/>
      <c r="K242" s="59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59"/>
      <c r="X242" s="59"/>
    </row>
    <row r="243" spans="9:24" ht="14.25">
      <c r="I243" s="140"/>
      <c r="J243" s="59"/>
      <c r="K243" s="59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59"/>
      <c r="X243" s="59"/>
    </row>
    <row r="244" spans="9:24" ht="14.25">
      <c r="I244" s="140"/>
      <c r="J244" s="59"/>
      <c r="K244" s="59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59"/>
      <c r="X244" s="59"/>
    </row>
    <row r="245" spans="9:24" ht="14.25">
      <c r="I245" s="140"/>
      <c r="J245" s="59"/>
      <c r="K245" s="59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59"/>
      <c r="X245" s="59"/>
    </row>
    <row r="246" spans="9:24" ht="14.25">
      <c r="I246" s="140"/>
      <c r="J246" s="59"/>
      <c r="K246" s="59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59"/>
      <c r="X246" s="59"/>
    </row>
    <row r="247" spans="9:24" ht="14.25">
      <c r="I247" s="140"/>
      <c r="J247" s="59"/>
      <c r="K247" s="59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59"/>
      <c r="X247" s="59"/>
    </row>
    <row r="248" spans="9:24" ht="14.25">
      <c r="I248" s="140"/>
      <c r="J248" s="59"/>
      <c r="K248" s="59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59"/>
      <c r="X248" s="59"/>
    </row>
    <row r="249" spans="9:24" ht="14.25">
      <c r="I249" s="140"/>
      <c r="J249" s="59"/>
      <c r="K249" s="59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59"/>
      <c r="X249" s="59"/>
    </row>
    <row r="250" spans="9:24" ht="14.25">
      <c r="I250" s="140"/>
      <c r="J250" s="59"/>
      <c r="K250" s="59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59"/>
      <c r="X250" s="59"/>
    </row>
    <row r="251" spans="9:24" ht="14.25">
      <c r="I251" s="140"/>
      <c r="J251" s="59"/>
      <c r="K251" s="59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59"/>
      <c r="X251" s="59"/>
    </row>
    <row r="252" spans="9:24" ht="14.25">
      <c r="I252" s="140"/>
      <c r="J252" s="59"/>
      <c r="K252" s="59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59"/>
      <c r="X252" s="59"/>
    </row>
    <row r="253" spans="9:24" ht="14.25">
      <c r="I253" s="140"/>
      <c r="J253" s="59"/>
      <c r="K253" s="59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59"/>
      <c r="X253" s="59"/>
    </row>
    <row r="254" spans="9:24" ht="14.25">
      <c r="I254" s="140"/>
      <c r="J254" s="59"/>
      <c r="K254" s="59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59"/>
      <c r="X254" s="59"/>
    </row>
    <row r="255" spans="9:24" ht="14.25">
      <c r="I255" s="140"/>
      <c r="J255" s="59"/>
      <c r="K255" s="59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59"/>
      <c r="X255" s="59"/>
    </row>
    <row r="256" spans="9:24" ht="14.25">
      <c r="I256" s="140"/>
      <c r="J256" s="59"/>
      <c r="K256" s="59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59"/>
      <c r="X256" s="59"/>
    </row>
    <row r="257" spans="9:24" ht="14.25">
      <c r="I257" s="140"/>
      <c r="J257" s="59"/>
      <c r="K257" s="59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59"/>
      <c r="X257" s="59"/>
    </row>
    <row r="258" spans="9:24" ht="14.25">
      <c r="I258" s="140"/>
      <c r="J258" s="59"/>
      <c r="K258" s="59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59"/>
      <c r="X258" s="59"/>
    </row>
    <row r="259" spans="9:24" ht="14.25">
      <c r="I259" s="140"/>
      <c r="J259" s="59"/>
      <c r="K259" s="59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59"/>
      <c r="X259" s="59"/>
    </row>
    <row r="260" spans="9:24" ht="14.25">
      <c r="I260" s="140"/>
      <c r="J260" s="59"/>
      <c r="K260" s="59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59"/>
      <c r="X260" s="59"/>
    </row>
    <row r="261" spans="9:24" ht="14.25">
      <c r="I261" s="140"/>
      <c r="J261" s="59"/>
      <c r="K261" s="59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59"/>
      <c r="X261" s="59"/>
    </row>
    <row r="262" spans="9:24" ht="14.25">
      <c r="I262" s="140"/>
      <c r="J262" s="59"/>
      <c r="K262" s="59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59"/>
      <c r="X262" s="59"/>
    </row>
    <row r="263" spans="9:24" ht="14.25">
      <c r="I263" s="140"/>
      <c r="J263" s="59"/>
      <c r="K263" s="59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59"/>
      <c r="X263" s="59"/>
    </row>
    <row r="264" spans="9:24" ht="14.25">
      <c r="I264" s="140"/>
      <c r="J264" s="59"/>
      <c r="K264" s="59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59"/>
      <c r="X264" s="59"/>
    </row>
    <row r="265" spans="9:24" ht="14.25">
      <c r="I265" s="140"/>
      <c r="J265" s="59"/>
      <c r="K265" s="59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59"/>
      <c r="X265" s="59"/>
    </row>
    <row r="266" spans="9:24" ht="14.25">
      <c r="I266" s="140"/>
      <c r="J266" s="59"/>
      <c r="K266" s="59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59"/>
      <c r="X266" s="59"/>
    </row>
    <row r="267" spans="9:24" ht="14.25">
      <c r="I267" s="140"/>
      <c r="J267" s="59"/>
      <c r="K267" s="59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59"/>
      <c r="X267" s="59"/>
    </row>
    <row r="268" spans="9:24" ht="14.25">
      <c r="I268" s="140"/>
      <c r="J268" s="59"/>
      <c r="K268" s="59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59"/>
      <c r="X268" s="59"/>
    </row>
    <row r="269" spans="9:24" ht="14.25">
      <c r="I269" s="140"/>
      <c r="J269" s="59"/>
      <c r="K269" s="59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59"/>
      <c r="X269" s="59"/>
    </row>
    <row r="270" spans="9:24" ht="14.25">
      <c r="I270" s="140"/>
      <c r="J270" s="59"/>
      <c r="K270" s="59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59"/>
      <c r="X270" s="59"/>
    </row>
    <row r="271" spans="9:24" ht="14.25">
      <c r="I271" s="140"/>
      <c r="J271" s="59"/>
      <c r="K271" s="59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59"/>
      <c r="X271" s="59"/>
    </row>
    <row r="272" spans="9:24" ht="14.25">
      <c r="I272" s="140"/>
      <c r="J272" s="59"/>
      <c r="K272" s="59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59"/>
      <c r="X272" s="59"/>
    </row>
    <row r="273" spans="9:24" ht="14.25">
      <c r="I273" s="140"/>
      <c r="J273" s="59"/>
      <c r="K273" s="59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59"/>
      <c r="X273" s="59"/>
    </row>
    <row r="274" spans="9:24" ht="14.25">
      <c r="I274" s="140"/>
      <c r="J274" s="59"/>
      <c r="K274" s="59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59"/>
      <c r="X274" s="59"/>
    </row>
    <row r="275" spans="9:24" ht="14.25">
      <c r="I275" s="140"/>
      <c r="J275" s="59"/>
      <c r="K275" s="59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59"/>
      <c r="X275" s="59"/>
    </row>
    <row r="276" spans="9:24" ht="14.25">
      <c r="I276" s="140"/>
      <c r="J276" s="59"/>
      <c r="K276" s="59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59"/>
      <c r="X276" s="59"/>
    </row>
    <row r="277" spans="9:24" ht="14.25">
      <c r="I277" s="140"/>
      <c r="J277" s="59"/>
      <c r="K277" s="59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59"/>
      <c r="X277" s="59"/>
    </row>
    <row r="278" spans="9:24" ht="14.25">
      <c r="I278" s="140"/>
      <c r="J278" s="59"/>
      <c r="K278" s="59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59"/>
      <c r="X278" s="59"/>
    </row>
    <row r="279" spans="9:24" ht="14.25">
      <c r="I279" s="140"/>
      <c r="J279" s="59"/>
      <c r="K279" s="59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59"/>
      <c r="X279" s="59"/>
    </row>
    <row r="280" spans="9:24" ht="14.25">
      <c r="I280" s="140"/>
      <c r="J280" s="59"/>
      <c r="K280" s="59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59"/>
      <c r="X280" s="59"/>
    </row>
    <row r="281" spans="9:24" ht="14.25">
      <c r="I281" s="140"/>
      <c r="J281" s="59"/>
      <c r="K281" s="59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59"/>
      <c r="X281" s="59"/>
    </row>
    <row r="282" spans="9:24" ht="14.25">
      <c r="I282" s="140"/>
      <c r="J282" s="59"/>
      <c r="K282" s="59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59"/>
      <c r="X282" s="59"/>
    </row>
    <row r="283" spans="9:24" ht="14.25">
      <c r="I283" s="140"/>
      <c r="J283" s="59"/>
      <c r="K283" s="59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59"/>
      <c r="X283" s="59"/>
    </row>
    <row r="284" spans="9:24" ht="14.25">
      <c r="I284" s="140"/>
      <c r="J284" s="59"/>
      <c r="K284" s="59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59"/>
      <c r="X284" s="59"/>
    </row>
    <row r="285" spans="9:24" ht="14.25">
      <c r="I285" s="140"/>
      <c r="J285" s="59"/>
      <c r="K285" s="59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59"/>
      <c r="X285" s="59"/>
    </row>
    <row r="286" spans="9:24" ht="14.25">
      <c r="I286" s="140"/>
      <c r="J286" s="59"/>
      <c r="K286" s="59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59"/>
      <c r="X286" s="59"/>
    </row>
    <row r="287" spans="9:24" ht="14.25">
      <c r="I287" s="140"/>
      <c r="J287" s="59"/>
      <c r="K287" s="59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59"/>
      <c r="X287" s="59"/>
    </row>
    <row r="288" spans="9:24" ht="14.25">
      <c r="I288" s="140"/>
      <c r="J288" s="59"/>
      <c r="K288" s="59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59"/>
      <c r="X288" s="59"/>
    </row>
    <row r="289" spans="9:24" ht="14.25">
      <c r="I289" s="140"/>
      <c r="J289" s="59"/>
      <c r="K289" s="59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59"/>
      <c r="X289" s="59"/>
    </row>
    <row r="290" spans="9:24" ht="14.25">
      <c r="I290" s="140"/>
      <c r="J290" s="59"/>
      <c r="K290" s="59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59"/>
      <c r="X290" s="59"/>
    </row>
    <row r="291" spans="9:24" ht="14.25">
      <c r="I291" s="140"/>
      <c r="J291" s="59"/>
      <c r="K291" s="59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59"/>
      <c r="X291" s="59"/>
    </row>
    <row r="292" spans="9:24" ht="14.25">
      <c r="I292" s="140"/>
      <c r="J292" s="59"/>
      <c r="K292" s="59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59"/>
      <c r="X292" s="59"/>
    </row>
    <row r="293" spans="9:24" ht="14.25">
      <c r="I293" s="140"/>
      <c r="J293" s="59"/>
      <c r="K293" s="59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59"/>
      <c r="X293" s="59"/>
    </row>
    <row r="294" spans="9:24" ht="14.25">
      <c r="I294" s="140"/>
      <c r="J294" s="59"/>
      <c r="K294" s="59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59"/>
      <c r="X294" s="59"/>
    </row>
    <row r="295" spans="9:24" ht="14.25">
      <c r="I295" s="140"/>
      <c r="J295" s="59"/>
      <c r="K295" s="59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59"/>
      <c r="X295" s="59"/>
    </row>
    <row r="296" spans="9:24" ht="14.25">
      <c r="I296" s="140"/>
      <c r="J296" s="59"/>
      <c r="K296" s="59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59"/>
      <c r="X296" s="59"/>
    </row>
    <row r="297" spans="9:24" ht="14.25">
      <c r="I297" s="140"/>
      <c r="J297" s="59"/>
      <c r="K297" s="59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59"/>
      <c r="X297" s="59"/>
    </row>
    <row r="298" spans="9:24" ht="14.25">
      <c r="I298" s="140"/>
      <c r="J298" s="59"/>
      <c r="K298" s="59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59"/>
      <c r="X298" s="59"/>
    </row>
    <row r="299" spans="9:24" ht="14.25">
      <c r="I299" s="140"/>
      <c r="J299" s="59"/>
      <c r="K299" s="59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59"/>
      <c r="X299" s="59"/>
    </row>
    <row r="300" spans="9:24" ht="14.25">
      <c r="I300" s="140"/>
      <c r="J300" s="59"/>
      <c r="K300" s="59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59"/>
      <c r="X300" s="59"/>
    </row>
    <row r="301" spans="9:24" ht="14.25">
      <c r="I301" s="140"/>
      <c r="J301" s="59"/>
      <c r="K301" s="59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59"/>
      <c r="X301" s="59"/>
    </row>
    <row r="302" spans="9:24" ht="14.25">
      <c r="I302" s="140"/>
      <c r="J302" s="59"/>
      <c r="K302" s="59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59"/>
      <c r="X302" s="59"/>
    </row>
    <row r="303" spans="9:24" ht="14.25">
      <c r="I303" s="140"/>
      <c r="J303" s="59"/>
      <c r="K303" s="59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59"/>
      <c r="X303" s="59"/>
    </row>
    <row r="304" spans="9:24" ht="14.25">
      <c r="I304" s="140"/>
      <c r="J304" s="59"/>
      <c r="K304" s="59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59"/>
      <c r="X304" s="59"/>
    </row>
    <row r="305" spans="9:24" ht="14.25">
      <c r="I305" s="140"/>
      <c r="J305" s="59"/>
      <c r="K305" s="59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59"/>
      <c r="X305" s="59"/>
    </row>
    <row r="306" spans="9:24" ht="14.25">
      <c r="I306" s="140"/>
      <c r="J306" s="59"/>
      <c r="K306" s="59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59"/>
      <c r="X306" s="59"/>
    </row>
    <row r="307" spans="9:24" ht="14.25">
      <c r="I307" s="140"/>
      <c r="J307" s="59"/>
      <c r="K307" s="59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59"/>
      <c r="X307" s="59"/>
    </row>
    <row r="308" spans="9:24" ht="14.25">
      <c r="I308" s="140"/>
      <c r="J308" s="59"/>
      <c r="K308" s="59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59"/>
      <c r="X308" s="59"/>
    </row>
    <row r="309" spans="9:24" ht="14.25">
      <c r="I309" s="140"/>
      <c r="J309" s="59"/>
      <c r="K309" s="59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59"/>
      <c r="X309" s="59"/>
    </row>
    <row r="310" spans="9:24" ht="14.25">
      <c r="I310" s="140"/>
      <c r="J310" s="59"/>
      <c r="K310" s="59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59"/>
      <c r="X310" s="59"/>
    </row>
    <row r="311" spans="9:24" ht="14.25">
      <c r="I311" s="140"/>
      <c r="J311" s="59"/>
      <c r="K311" s="59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59"/>
      <c r="X311" s="59"/>
    </row>
    <row r="312" spans="9:24" ht="14.25">
      <c r="I312" s="140"/>
      <c r="J312" s="59"/>
      <c r="K312" s="59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59"/>
      <c r="X312" s="59"/>
    </row>
    <row r="313" spans="9:24" ht="14.25">
      <c r="I313" s="140"/>
      <c r="J313" s="59"/>
      <c r="K313" s="59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59"/>
      <c r="X313" s="59"/>
    </row>
    <row r="314" spans="9:24" ht="14.25">
      <c r="I314" s="140"/>
      <c r="J314" s="59"/>
      <c r="K314" s="59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59"/>
      <c r="X314" s="59"/>
    </row>
    <row r="315" spans="9:24" ht="14.25">
      <c r="I315" s="140"/>
      <c r="J315" s="59"/>
      <c r="K315" s="59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59"/>
      <c r="X315" s="59"/>
    </row>
    <row r="316" spans="9:24" ht="14.25">
      <c r="I316" s="140"/>
      <c r="J316" s="59"/>
      <c r="K316" s="59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59"/>
      <c r="X316" s="59"/>
    </row>
    <row r="317" spans="9:24" ht="14.25">
      <c r="I317" s="140"/>
      <c r="J317" s="59"/>
      <c r="K317" s="59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59"/>
      <c r="X317" s="59"/>
    </row>
    <row r="318" spans="9:24" ht="14.25">
      <c r="I318" s="140"/>
      <c r="J318" s="59"/>
      <c r="K318" s="59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59"/>
      <c r="X318" s="59"/>
    </row>
    <row r="319" spans="9:24" ht="14.25">
      <c r="I319" s="140"/>
      <c r="J319" s="59"/>
      <c r="K319" s="59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59"/>
      <c r="X319" s="59"/>
    </row>
    <row r="320" spans="9:24" ht="14.25">
      <c r="I320" s="140"/>
      <c r="J320" s="59"/>
      <c r="K320" s="59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59"/>
      <c r="X320" s="59"/>
    </row>
    <row r="321" spans="9:24" ht="14.25">
      <c r="I321" s="140"/>
      <c r="J321" s="59"/>
      <c r="K321" s="59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59"/>
      <c r="X321" s="59"/>
    </row>
    <row r="322" spans="9:24" ht="14.25">
      <c r="I322" s="140"/>
      <c r="J322" s="59"/>
      <c r="K322" s="59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59"/>
      <c r="X322" s="59"/>
    </row>
    <row r="323" spans="9:24" ht="14.25">
      <c r="I323" s="140"/>
      <c r="J323" s="59"/>
      <c r="K323" s="59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59"/>
      <c r="X323" s="59"/>
    </row>
    <row r="324" spans="9:24" ht="14.25">
      <c r="I324" s="140"/>
      <c r="J324" s="59"/>
      <c r="K324" s="59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59"/>
      <c r="X324" s="59"/>
    </row>
    <row r="325" spans="9:24" ht="14.25">
      <c r="I325" s="140"/>
      <c r="J325" s="59"/>
      <c r="K325" s="59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59"/>
      <c r="X325" s="59"/>
    </row>
    <row r="326" spans="9:24" ht="14.25">
      <c r="I326" s="140"/>
      <c r="J326" s="59"/>
      <c r="K326" s="59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59"/>
      <c r="X326" s="59"/>
    </row>
    <row r="327" spans="9:24" ht="14.25">
      <c r="I327" s="140"/>
      <c r="J327" s="59"/>
      <c r="K327" s="59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59"/>
      <c r="X327" s="59"/>
    </row>
    <row r="328" spans="9:24" ht="14.25">
      <c r="I328" s="140"/>
      <c r="J328" s="59"/>
      <c r="K328" s="59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59"/>
      <c r="X328" s="59"/>
    </row>
    <row r="329" spans="9:24" ht="14.25">
      <c r="I329" s="140"/>
      <c r="J329" s="59"/>
      <c r="K329" s="59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59"/>
      <c r="X329" s="59"/>
    </row>
    <row r="330" spans="9:24" ht="14.25">
      <c r="I330" s="140"/>
      <c r="J330" s="59"/>
      <c r="K330" s="59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59"/>
      <c r="X330" s="59"/>
    </row>
    <row r="331" spans="9:24" ht="14.25">
      <c r="I331" s="140"/>
      <c r="J331" s="59"/>
      <c r="K331" s="59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59"/>
      <c r="X331" s="59"/>
    </row>
    <row r="332" spans="9:24" ht="14.25">
      <c r="I332" s="140"/>
      <c r="J332" s="59"/>
      <c r="K332" s="59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59"/>
      <c r="X332" s="59"/>
    </row>
    <row r="333" spans="9:24" ht="14.25">
      <c r="I333" s="140"/>
      <c r="J333" s="59"/>
      <c r="K333" s="59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59"/>
      <c r="X333" s="59"/>
    </row>
    <row r="334" spans="9:24" ht="14.25">
      <c r="I334" s="140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</row>
    <row r="335" spans="9:24" ht="14.25">
      <c r="I335" s="140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</row>
    <row r="336" spans="9:24" ht="14.25">
      <c r="I336" s="140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</row>
    <row r="337" spans="9:24" ht="14.25">
      <c r="I337" s="140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</row>
    <row r="338" spans="9:24" ht="14.25">
      <c r="I338" s="140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</row>
    <row r="339" spans="9:24" ht="14.25">
      <c r="I339" s="140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</row>
    <row r="340" spans="9:24" ht="14.25">
      <c r="I340" s="140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</row>
    <row r="341" spans="9:24" ht="14.25">
      <c r="I341" s="140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</row>
    <row r="342" spans="9:24" ht="14.25">
      <c r="I342" s="140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</row>
    <row r="343" spans="9:24" ht="14.25">
      <c r="I343" s="140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</row>
    <row r="344" spans="9:24" ht="14.25">
      <c r="I344" s="140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</row>
    <row r="345" spans="9:24" ht="14.25">
      <c r="I345" s="140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</row>
    <row r="346" spans="9:24" ht="14.25">
      <c r="I346" s="140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</row>
    <row r="347" spans="9:24" ht="14.25">
      <c r="I347" s="140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</row>
    <row r="348" spans="9:24" ht="14.25">
      <c r="I348" s="140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</row>
    <row r="349" spans="9:24" ht="14.25">
      <c r="I349" s="140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</row>
    <row r="350" spans="9:24" ht="14.25">
      <c r="I350" s="140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</row>
    <row r="351" spans="9:24" ht="14.25">
      <c r="I351" s="140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</row>
    <row r="352" spans="9:24" ht="14.25">
      <c r="I352" s="140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</row>
    <row r="353" spans="9:24" ht="14.25">
      <c r="I353" s="140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</row>
    <row r="354" spans="9:24" ht="14.25">
      <c r="I354" s="140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</row>
    <row r="355" spans="9:24" ht="14.25">
      <c r="I355" s="140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</row>
    <row r="356" spans="9:24" ht="14.25">
      <c r="I356" s="140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</row>
    <row r="357" spans="9:24" ht="14.25">
      <c r="I357" s="140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</row>
    <row r="358" spans="9:24" ht="14.25">
      <c r="I358" s="140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</row>
    <row r="359" spans="9:24" ht="14.25">
      <c r="I359" s="140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</row>
    <row r="360" spans="9:24" ht="14.25">
      <c r="I360" s="140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</row>
    <row r="361" spans="9:24" ht="14.25">
      <c r="I361" s="140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</row>
    <row r="362" spans="9:24" ht="14.25">
      <c r="I362" s="140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</row>
    <row r="363" spans="9:24" ht="14.25">
      <c r="I363" s="140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</row>
    <row r="364" spans="9:24" ht="14.25">
      <c r="I364" s="140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</row>
    <row r="365" spans="9:24" ht="14.25">
      <c r="I365" s="140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</row>
    <row r="366" spans="9:24" ht="14.25">
      <c r="I366" s="140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</row>
    <row r="367" spans="9:24" ht="14.25">
      <c r="I367" s="140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</row>
    <row r="368" spans="9:24" ht="14.25">
      <c r="I368" s="140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</row>
    <row r="369" spans="9:24" ht="14.25">
      <c r="I369" s="140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</row>
    <row r="370" spans="9:24" ht="14.25">
      <c r="I370" s="140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</row>
    <row r="371" spans="9:24" ht="14.25">
      <c r="I371" s="140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</row>
    <row r="372" spans="9:24" ht="14.25">
      <c r="I372" s="140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</row>
    <row r="373" spans="9:24" ht="14.25">
      <c r="I373" s="140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</row>
    <row r="374" spans="9:24" ht="14.25">
      <c r="I374" s="140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</row>
    <row r="375" spans="9:24" ht="14.25">
      <c r="I375" s="140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</row>
    <row r="376" spans="9:24" ht="14.25">
      <c r="I376" s="140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</row>
    <row r="377" spans="9:24" ht="14.25">
      <c r="I377" s="140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</row>
    <row r="378" spans="9:24" ht="14.25">
      <c r="I378" s="140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</row>
    <row r="379" spans="9:24" ht="14.25">
      <c r="I379" s="140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</row>
    <row r="380" spans="9:24" ht="14.25">
      <c r="I380" s="140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</row>
    <row r="381" spans="9:24" ht="14.25">
      <c r="I381" s="140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</row>
    <row r="382" spans="9:24" ht="14.25">
      <c r="I382" s="140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</row>
    <row r="383" spans="9:24" ht="14.25">
      <c r="I383" s="140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</row>
    <row r="384" spans="9:24" ht="14.25">
      <c r="I384" s="140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</row>
    <row r="385" spans="9:24" ht="14.25">
      <c r="I385" s="140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</row>
    <row r="386" spans="9:24" ht="14.25">
      <c r="I386" s="140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</row>
    <row r="387" spans="9:24" ht="14.25">
      <c r="I387" s="140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</row>
    <row r="388" spans="9:24" ht="14.25">
      <c r="I388" s="140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</row>
    <row r="389" spans="9:24" ht="14.25">
      <c r="I389" s="140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</row>
    <row r="390" spans="9:24" ht="14.25">
      <c r="I390" s="140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</row>
    <row r="391" spans="9:24" ht="14.25">
      <c r="I391" s="140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</row>
    <row r="392" spans="9:24" ht="14.25">
      <c r="I392" s="140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</row>
    <row r="393" spans="9:24" ht="14.25">
      <c r="I393" s="140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</row>
    <row r="394" spans="9:24" ht="14.25">
      <c r="I394" s="140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</row>
    <row r="395" spans="9:24" ht="14.25">
      <c r="I395" s="140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</row>
    <row r="396" spans="9:24" ht="14.25">
      <c r="I396" s="140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</row>
    <row r="397" spans="9:24" ht="14.25">
      <c r="I397" s="140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</row>
    <row r="398" spans="9:24" ht="14.25">
      <c r="I398" s="140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</row>
    <row r="399" spans="9:24" ht="14.25">
      <c r="I399" s="140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</row>
    <row r="400" spans="9:24" ht="14.25">
      <c r="I400" s="140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</row>
    <row r="401" spans="9:24" ht="14.25">
      <c r="I401" s="140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</row>
    <row r="402" spans="9:24" ht="14.25">
      <c r="I402" s="140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</row>
    <row r="403" spans="9:24" ht="14.25">
      <c r="I403" s="140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</row>
    <row r="404" spans="9:24" ht="14.25">
      <c r="I404" s="140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</row>
    <row r="405" spans="9:24" ht="14.25">
      <c r="I405" s="140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</row>
    <row r="406" spans="9:24" ht="14.25">
      <c r="I406" s="140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</row>
    <row r="407" spans="9:24" ht="14.25">
      <c r="I407" s="140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</row>
    <row r="408" spans="9:24" ht="14.25">
      <c r="I408" s="140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</row>
    <row r="409" spans="9:24" ht="14.25">
      <c r="I409" s="140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</row>
    <row r="410" spans="9:24" ht="14.25">
      <c r="I410" s="140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</row>
    <row r="411" spans="9:24" ht="14.25">
      <c r="I411" s="140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</row>
    <row r="412" spans="9:24" ht="14.25">
      <c r="I412" s="140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</row>
    <row r="413" spans="9:24" ht="14.25">
      <c r="I413" s="140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</row>
    <row r="414" spans="9:24" ht="14.25">
      <c r="I414" s="140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</row>
    <row r="415" spans="9:24" ht="14.25">
      <c r="I415" s="140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</row>
    <row r="416" spans="9:24" ht="14.25">
      <c r="I416" s="140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</row>
    <row r="417" spans="9:24" ht="14.25">
      <c r="I417" s="140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</row>
    <row r="418" spans="9:24" ht="14.25">
      <c r="I418" s="140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</row>
    <row r="419" spans="9:24" ht="14.25">
      <c r="I419" s="140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</row>
    <row r="420" spans="9:24" ht="14.25">
      <c r="I420" s="140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</row>
    <row r="421" spans="9:24" ht="14.25">
      <c r="I421" s="140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</row>
    <row r="422" spans="9:24" ht="14.25">
      <c r="I422" s="140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</row>
    <row r="423" spans="9:24" ht="14.25">
      <c r="I423" s="140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</row>
    <row r="424" spans="9:24" ht="14.25">
      <c r="I424" s="140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</row>
    <row r="425" spans="9:24" ht="14.25">
      <c r="I425" s="140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</row>
    <row r="426" spans="9:24" ht="14.25">
      <c r="I426" s="140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</row>
    <row r="427" spans="9:24" ht="14.25">
      <c r="I427" s="140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</row>
    <row r="428" spans="9:24" ht="14.25">
      <c r="I428" s="140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</row>
    <row r="429" spans="9:24" ht="14.25">
      <c r="I429" s="140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</row>
    <row r="430" spans="9:24" ht="14.25">
      <c r="I430" s="140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</row>
    <row r="431" spans="9:24" ht="12.75"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</row>
    <row r="432" spans="9:24" ht="12.75"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</row>
    <row r="433" spans="9:24" ht="12.75"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</row>
    <row r="434" spans="9:24" ht="12.75"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</row>
    <row r="435" spans="9:24" ht="12.75"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</row>
    <row r="436" spans="9:24" ht="12.75"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</row>
    <row r="437" spans="9:24" ht="12.75"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</row>
    <row r="438" spans="9:24" ht="12.75"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</row>
    <row r="439" spans="9:24" ht="12.75"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</row>
    <row r="440" spans="9:24" ht="12.75"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</row>
    <row r="441" spans="9:24" ht="12.75"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</row>
    <row r="442" spans="9:24" ht="12.75"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</row>
    <row r="443" spans="9:24" ht="12.75"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</row>
    <row r="444" spans="9:24" ht="12.75"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</row>
    <row r="445" spans="9:24" ht="12.75"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</row>
    <row r="446" spans="9:24" ht="12.75"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</row>
    <row r="447" spans="9:24" ht="12.75"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</row>
    <row r="448" spans="9:24" ht="12.75"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</row>
    <row r="449" spans="9:24" ht="12.75"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</row>
    <row r="450" spans="9:24" ht="12.75"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</row>
    <row r="451" spans="9:24" ht="12.75"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</row>
    <row r="452" spans="9:24" ht="12.75"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</row>
    <row r="453" spans="9:24" ht="12.75"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</row>
    <row r="454" spans="9:24" ht="12.75"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</row>
    <row r="455" spans="9:24" ht="12.75"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</row>
    <row r="456" spans="9:24" ht="12.75"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</row>
    <row r="457" spans="9:24" ht="12.75"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</row>
    <row r="458" spans="9:24" ht="12.75"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</row>
    <row r="459" spans="9:24" ht="12.75"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</row>
    <row r="460" spans="9:24" ht="12.75"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</row>
    <row r="461" spans="9:24" ht="12.75"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</row>
    <row r="462" spans="9:24" ht="12.75"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</row>
    <row r="463" spans="9:24" ht="12.75"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</row>
    <row r="464" spans="9:24" ht="12.75"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</row>
    <row r="465" spans="9:24" ht="12.75"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</row>
    <row r="466" spans="9:24" ht="12.75"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</row>
    <row r="467" spans="9:24" ht="12.75"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</row>
    <row r="468" spans="9:24" ht="12.75"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</row>
    <row r="469" spans="9:24" ht="12.75"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</row>
    <row r="470" spans="9:24" ht="12.75"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</row>
    <row r="471" spans="9:24" ht="12.75"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</row>
    <row r="472" spans="9:24" ht="12.75"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</row>
    <row r="473" spans="9:24" ht="12.75"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</row>
    <row r="474" spans="9:24" ht="12.75"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</row>
    <row r="475" spans="9:24" ht="12.75"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</row>
    <row r="476" spans="9:24" ht="12.75"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</row>
    <row r="477" spans="9:24" ht="12.75"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</row>
    <row r="478" spans="9:24" ht="12.75"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</row>
    <row r="479" spans="9:24" ht="12.75"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</row>
    <row r="480" spans="9:24" ht="12.75"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</row>
    <row r="481" spans="9:24" ht="12.75"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</row>
    <row r="482" spans="9:24" ht="12.75"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</row>
    <row r="483" spans="9:24" ht="12.75"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</row>
    <row r="484" spans="9:24" ht="12.75"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</row>
    <row r="485" spans="9:24" ht="12.75"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</row>
    <row r="486" spans="9:24" ht="12.75"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</row>
    <row r="487" spans="9:24" ht="12.75"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</row>
    <row r="488" spans="9:24" ht="12.75"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</row>
    <row r="489" spans="9:24" ht="12.75"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</row>
    <row r="490" spans="9:24" ht="12.75"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</row>
    <row r="491" spans="9:24" ht="12.75"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</row>
    <row r="492" spans="9:24" ht="12.75"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</row>
    <row r="493" spans="9:24" ht="12.75"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</row>
    <row r="494" spans="9:24" ht="12.75"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</row>
    <row r="495" spans="9:24" ht="12.75"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</row>
    <row r="496" spans="9:24" ht="12.75"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</row>
    <row r="497" spans="9:24" ht="12.75"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</row>
    <row r="498" spans="9:24" ht="12.75"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</row>
    <row r="499" spans="9:24" ht="12.75"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</row>
    <row r="500" spans="9:24" ht="12.75"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</row>
    <row r="501" spans="9:24" ht="12.75"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</row>
    <row r="502" spans="9:24" ht="12.75"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</row>
    <row r="503" spans="9:24" ht="12.75"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</row>
    <row r="504" spans="9:24" ht="12.75"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</row>
    <row r="505" spans="9:24" ht="12.75"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</row>
    <row r="506" spans="9:24" ht="12.75"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</row>
    <row r="507" spans="9:24" ht="12.75"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</row>
    <row r="508" spans="9:24" ht="12.75"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</row>
    <row r="509" spans="9:24" ht="12.75"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</row>
    <row r="510" spans="9:24" ht="12.75"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</row>
    <row r="511" spans="9:24" ht="12.75"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</row>
    <row r="512" spans="9:24" ht="12.75"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</row>
    <row r="513" spans="9:24" ht="12.75"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</row>
    <row r="514" spans="9:24" ht="12.75"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</row>
    <row r="515" spans="9:24" ht="12.75"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</row>
    <row r="516" spans="9:24" ht="12.75"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</row>
    <row r="517" spans="9:24" ht="12.75"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</row>
    <row r="518" spans="9:24" ht="12.75"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</row>
    <row r="519" spans="9:24" ht="12.75"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</row>
    <row r="520" spans="9:24" ht="12.75"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</row>
    <row r="521" spans="9:24" ht="12.75"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</row>
    <row r="522" spans="9:24" ht="12.75"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</row>
    <row r="523" spans="9:24" ht="12.75"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</row>
    <row r="524" spans="9:24" ht="12.75"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</row>
    <row r="525" spans="9:24" ht="12.75"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</row>
    <row r="526" spans="9:24" ht="12.75"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</row>
    <row r="527" spans="9:24" ht="12.75"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</row>
    <row r="528" spans="9:24" ht="12.75"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</row>
    <row r="529" spans="9:24" ht="12.75"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</row>
    <row r="530" spans="9:24" ht="12.75"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</row>
    <row r="531" spans="9:24" ht="12.75"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</row>
    <row r="532" spans="9:24" ht="12.75"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</row>
    <row r="533" spans="9:24" ht="12.75"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</row>
    <row r="534" spans="9:24" ht="12.75"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</row>
    <row r="535" spans="9:24" ht="12.75"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</row>
    <row r="536" spans="9:24" ht="12.75"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</row>
    <row r="537" spans="9:24" ht="12.75"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</row>
    <row r="538" spans="9:24" ht="12.75"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</row>
    <row r="539" spans="9:24" ht="12.75"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</row>
    <row r="540" spans="9:24" ht="12.75"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</row>
    <row r="541" spans="9:24" ht="12.75"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</row>
    <row r="542" spans="9:24" ht="12.75"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</row>
    <row r="543" spans="9:24" ht="12.75"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</row>
    <row r="544" spans="9:24" ht="12.75"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</row>
    <row r="545" spans="9:24" ht="12.75"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</row>
    <row r="546" spans="9:24" ht="12.75"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</row>
    <row r="547" spans="9:24" ht="12.75"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</row>
    <row r="548" spans="9:24" ht="12.75"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</row>
    <row r="549" spans="9:24" ht="12.75"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</row>
    <row r="550" spans="9:24" ht="12.75"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</row>
    <row r="551" spans="9:24" ht="12.75"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</row>
    <row r="552" spans="9:24" ht="12.75"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</row>
    <row r="553" spans="9:24" ht="12.75"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</row>
    <row r="554" spans="9:24" ht="12.75"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</row>
    <row r="555" spans="9:24" ht="12.75"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</row>
    <row r="556" spans="9:24" ht="12.75"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</row>
    <row r="557" spans="9:24" ht="12.75"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</row>
    <row r="558" spans="9:24" ht="12.75"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</row>
    <row r="559" spans="9:24" ht="12.75"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</row>
    <row r="560" spans="9:24" ht="12.75"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</row>
    <row r="561" spans="9:24" ht="12.75"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</row>
    <row r="562" spans="9:24" ht="12.75"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</row>
    <row r="563" spans="9:24" ht="12.75"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</row>
    <row r="564" spans="9:24" ht="12.75"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</row>
    <row r="565" spans="9:24" ht="12.75"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</row>
    <row r="566" spans="9:24" ht="12.75"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</row>
    <row r="567" spans="9:24" ht="12.75"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</row>
    <row r="568" spans="9:24" ht="12.75"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</row>
    <row r="569" spans="9:24" ht="12.75"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</row>
    <row r="570" spans="9:24" ht="12.75"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</row>
    <row r="571" spans="9:24" ht="12.75"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</row>
    <row r="572" spans="9:24" ht="12.75"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</row>
    <row r="573" spans="9:24" ht="12.75"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</row>
    <row r="574" spans="9:24" ht="12.75"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</row>
    <row r="575" spans="9:24" ht="12.75"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</row>
    <row r="576" spans="9:24" ht="12.75"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</row>
    <row r="577" spans="9:24" ht="12.75"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</row>
    <row r="578" spans="9:24" ht="12.75"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</row>
    <row r="579" spans="9:24" ht="12.75"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</row>
    <row r="580" spans="9:24" ht="12.75"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</row>
    <row r="581" spans="9:24" ht="12.75"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</row>
    <row r="582" spans="9:24" ht="12.75"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</row>
    <row r="583" spans="9:24" ht="12.75"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</row>
    <row r="584" spans="9:24" ht="12.75"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</row>
    <row r="585" spans="9:24" ht="12.75"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</row>
    <row r="586" spans="9:24" ht="12.75"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</row>
    <row r="587" spans="9:24" ht="12.75"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</row>
    <row r="588" spans="9:24" ht="12.75"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</row>
    <row r="589" spans="9:24" ht="12.75"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</row>
    <row r="590" spans="9:24" ht="12.75"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</row>
    <row r="591" spans="9:24" ht="12.75"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</row>
    <row r="592" spans="9:24" ht="12.75"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</row>
    <row r="593" spans="9:24" ht="12.75"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</row>
    <row r="594" spans="9:24" ht="12.75"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</row>
    <row r="595" spans="9:24" ht="12.75"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</row>
    <row r="596" spans="9:24" ht="12.75"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</row>
    <row r="597" spans="9:24" ht="12.75"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</row>
    <row r="598" spans="9:24" ht="12.75"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</row>
    <row r="599" spans="9:24" ht="12.75"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</row>
    <row r="600" spans="9:24" ht="12.75"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</row>
    <row r="601" spans="9:24" ht="12.75"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</row>
    <row r="602" spans="9:24" ht="12.75"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</row>
    <row r="603" spans="9:24" ht="12.75"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</row>
    <row r="604" spans="9:24" ht="12.75"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</row>
    <row r="605" spans="9:24" ht="12.75"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</row>
    <row r="606" spans="9:24" ht="12.75"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</row>
    <row r="607" spans="9:24" ht="12.75"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</row>
    <row r="608" spans="9:24" ht="12.75"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</row>
    <row r="609" spans="9:24" ht="12.75"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</row>
    <row r="610" spans="9:24" ht="12.75"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</row>
    <row r="611" spans="9:24" ht="12.75"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</row>
    <row r="612" spans="9:24" ht="12.75"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</row>
    <row r="613" spans="9:24" ht="12.75"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</row>
    <row r="614" spans="9:24" ht="12.75"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</row>
    <row r="615" spans="9:24" ht="12.75"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</row>
    <row r="616" spans="9:24" ht="12.75"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</row>
    <row r="617" spans="9:24" ht="12.75"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</row>
    <row r="618" spans="9:24" ht="12.75"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</row>
    <row r="619" spans="9:24" ht="12.75"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</row>
    <row r="620" spans="9:24" ht="12.75"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</row>
    <row r="621" spans="9:24" ht="12.75"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</row>
    <row r="622" spans="9:24" ht="12.75"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</row>
    <row r="623" spans="9:24" ht="12.75"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</row>
    <row r="624" spans="9:24" ht="12.75"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</row>
    <row r="625" spans="9:24" ht="12.75"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</row>
    <row r="626" spans="9:24" ht="12.75"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</row>
    <row r="627" spans="9:24" ht="12.75"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</row>
    <row r="628" spans="9:24" ht="12.75"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</row>
    <row r="629" spans="9:24" ht="12.75"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</row>
    <row r="630" spans="9:24" ht="12.75"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</row>
    <row r="631" spans="9:24" ht="12.75"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</row>
    <row r="632" spans="9:24" ht="12.75"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</row>
    <row r="633" spans="9:24" ht="12.75"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</row>
    <row r="634" spans="9:24" ht="12.75"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</row>
    <row r="635" spans="9:24" ht="12.75"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</row>
    <row r="636" spans="9:24" ht="12.75"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</row>
    <row r="637" spans="9:24" ht="12.75"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</row>
    <row r="638" spans="9:24" ht="12.75"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</row>
    <row r="639" spans="9:24" ht="12.75"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</row>
    <row r="640" spans="9:24" ht="12.75"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</row>
    <row r="641" spans="9:24" ht="12.75"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</row>
    <row r="642" spans="9:24" ht="12.75"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</row>
    <row r="643" spans="9:24" ht="12.75"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</row>
    <row r="644" spans="9:24" ht="12.75"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</row>
    <row r="645" spans="9:24" ht="12.75"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</row>
    <row r="646" spans="9:24" ht="12.75"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</row>
    <row r="647" spans="9:24" ht="12.75"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</row>
    <row r="648" spans="9:24" ht="12.75"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</row>
    <row r="649" spans="9:24" ht="12.75"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</row>
    <row r="650" spans="9:24" ht="12.75"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</row>
    <row r="651" spans="9:24" ht="12.75"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</row>
    <row r="652" spans="9:24" ht="12.75"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</row>
    <row r="653" spans="9:24" ht="12.75"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</row>
    <row r="654" spans="9:24" ht="12.75"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</row>
    <row r="655" spans="9:24" ht="12.75"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</row>
    <row r="656" spans="9:24" ht="12.75"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</row>
    <row r="657" spans="9:24" ht="12.75"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</row>
    <row r="658" spans="9:24" ht="12.75"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</row>
    <row r="659" spans="9:24" ht="12.75"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</row>
    <row r="660" spans="9:24" ht="12.75"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</row>
    <row r="661" spans="9:24" ht="12.75"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</row>
    <row r="662" spans="9:24" ht="12.75"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</row>
    <row r="663" spans="9:24" ht="12.75"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</row>
    <row r="664" spans="9:24" ht="12.75"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</row>
    <row r="665" spans="9:24" ht="12.75"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</row>
    <row r="666" spans="9:24" ht="12.75"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</row>
    <row r="667" spans="9:24" ht="12.75"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</row>
    <row r="668" spans="9:24" ht="12.75"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</row>
    <row r="669" spans="9:24" ht="12.75"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</row>
    <row r="670" spans="9:24" ht="12.75"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</row>
    <row r="671" spans="9:24" ht="12.75"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</row>
    <row r="672" spans="9:24" ht="12.75"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</row>
    <row r="673" spans="9:24" ht="12.75"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</row>
    <row r="674" spans="9:24" ht="12.75"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</row>
    <row r="675" spans="9:24" ht="12.75"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</row>
    <row r="676" spans="9:24" ht="12.75"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</row>
    <row r="677" spans="9:24" ht="12.75"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</row>
    <row r="678" spans="9:24" ht="12.75"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</row>
    <row r="679" spans="9:24" ht="12.75"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</row>
    <row r="680" spans="9:24" ht="12.75"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</row>
    <row r="681" spans="9:24" ht="12.75"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</row>
    <row r="682" spans="9:24" ht="12.75"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</row>
    <row r="683" spans="9:24" ht="12.75"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</row>
    <row r="684" spans="9:24" ht="12.75"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</row>
    <row r="685" spans="9:24" ht="12.75"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</row>
    <row r="686" spans="9:24" ht="12.75"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</row>
    <row r="687" spans="9:24" ht="12.75"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</row>
    <row r="688" spans="9:24" ht="12.75"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</row>
    <row r="689" spans="9:24" ht="12.75"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</row>
    <row r="690" spans="9:24" ht="12.75"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</row>
    <row r="691" spans="9:24" ht="12.75"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</row>
    <row r="692" spans="9:24" ht="12.75"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</row>
    <row r="693" spans="9:24" ht="12.75"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</row>
    <row r="694" spans="9:24" ht="12.75"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</row>
    <row r="695" spans="9:24" ht="12.75"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</row>
    <row r="696" spans="9:24" ht="12.75"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</row>
    <row r="697" spans="9:24" ht="12.75"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</row>
    <row r="698" spans="9:24" ht="12.75"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</row>
    <row r="699" spans="9:24" ht="12.75"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</row>
    <row r="700" spans="9:24" ht="12.75"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</row>
    <row r="701" spans="9:24" ht="12.75"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</row>
    <row r="702" spans="9:24" ht="12.75"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</row>
    <row r="703" spans="9:24" ht="12.75"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</row>
    <row r="704" spans="9:24" ht="12.75"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</row>
    <row r="705" spans="9:24" ht="12.75"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</row>
    <row r="706" spans="9:24" ht="12.75"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</row>
    <row r="707" spans="9:24" ht="12.75"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</row>
    <row r="708" spans="9:24" ht="12.75"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</row>
    <row r="709" spans="9:24" ht="12.75"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</row>
    <row r="710" spans="9:24" ht="12.75"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</row>
    <row r="711" spans="9:24" ht="12.75"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</row>
    <row r="712" spans="9:24" ht="12.75"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</row>
    <row r="713" spans="9:24" ht="12.75"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</row>
    <row r="714" spans="9:24" ht="12.75"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</row>
    <row r="715" spans="9:24" ht="12.75"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</row>
    <row r="716" spans="9:24" ht="12.75"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</row>
    <row r="717" spans="9:24" ht="12.75"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</row>
    <row r="718" spans="9:24" ht="12.75"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</row>
    <row r="719" spans="9:24" ht="12.75"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</row>
    <row r="720" spans="9:24" ht="12.75"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</row>
    <row r="721" spans="9:24" ht="12.75"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</row>
    <row r="722" spans="9:24" ht="12.75"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</row>
    <row r="723" spans="9:24" ht="12.75"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</row>
    <row r="724" spans="9:24" ht="12.75"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</row>
    <row r="725" spans="9:24" ht="12.75"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</row>
    <row r="726" spans="9:24" ht="12.75"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</row>
    <row r="727" spans="9:24" ht="12.75"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</row>
    <row r="728" spans="9:24" ht="12.75"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</row>
    <row r="729" spans="9:24" ht="12.75"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</row>
    <row r="730" spans="9:24" ht="12.75"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</row>
    <row r="731" spans="9:24" ht="12.75"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</row>
    <row r="732" spans="9:24" ht="12.75"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</row>
    <row r="733" spans="9:24" ht="12.75"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</row>
    <row r="734" spans="9:24" ht="12.75"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</row>
    <row r="735" spans="9:24" ht="12.75"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</row>
    <row r="736" spans="9:24" ht="12.75"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</row>
    <row r="737" spans="9:24" ht="12.75"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</row>
    <row r="738" spans="9:24" ht="12.75"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</row>
    <row r="739" spans="9:24" ht="12.75"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</row>
    <row r="740" spans="9:24" ht="12.75"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</row>
    <row r="741" spans="9:24" ht="12.75"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</row>
    <row r="742" spans="9:24" ht="12.75"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</row>
    <row r="743" spans="9:24" ht="12.75"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</row>
    <row r="744" spans="9:24" ht="12.75"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</row>
    <row r="745" spans="9:24" ht="12.75"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</row>
    <row r="746" spans="9:24" ht="12.75"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</row>
    <row r="747" spans="9:24" ht="12.75"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</row>
    <row r="748" spans="9:24" ht="12.75"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</row>
    <row r="749" spans="9:24" ht="12.75"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</row>
    <row r="750" spans="9:24" ht="12.75"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</row>
    <row r="751" spans="9:24" ht="12.75"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</row>
    <row r="752" spans="9:24" ht="12.75"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</row>
    <row r="753" spans="9:24" ht="12.75"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</row>
    <row r="754" spans="9:24" ht="12.75"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</row>
    <row r="755" spans="9:24" ht="12.75"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</row>
    <row r="756" spans="9:24" ht="12.75"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</row>
    <row r="757" spans="9:24" ht="12.75"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</row>
    <row r="758" spans="9:24" ht="12.75"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</row>
    <row r="759" spans="9:24" ht="12.75"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</row>
    <row r="760" spans="9:24" ht="12.75"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</row>
    <row r="761" spans="9:24" ht="12.75"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</row>
    <row r="762" spans="9:24" ht="12.75"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</row>
    <row r="763" spans="9:24" ht="12.75"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</row>
    <row r="764" spans="9:24" ht="12.75"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</row>
    <row r="765" spans="9:24" ht="12.75"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</row>
    <row r="766" spans="9:24" ht="12.75"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</row>
    <row r="767" spans="9:24" ht="12.75"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</row>
    <row r="768" spans="9:24" ht="12.75"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</row>
    <row r="769" spans="9:24" ht="12.75"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</row>
    <row r="770" spans="9:24" ht="12.75"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</row>
    <row r="771" spans="9:24" ht="12.75"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</row>
    <row r="772" spans="9:24" ht="12.75"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</row>
    <row r="773" spans="9:24" ht="12.75"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</row>
    <row r="774" spans="9:24" ht="12.75"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</row>
    <row r="775" spans="9:24" ht="12.75"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</row>
    <row r="776" spans="9:24" ht="12.75"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</row>
    <row r="777" spans="9:24" ht="12.75"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</row>
    <row r="778" spans="9:24" ht="12.75"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</row>
    <row r="779" spans="9:24" ht="12.75"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</row>
    <row r="780" spans="9:24" ht="12.75"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</row>
    <row r="781" spans="9:24" ht="12.75"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</row>
    <row r="782" spans="9:24" ht="12.75"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</row>
    <row r="783" spans="9:24" ht="12.75"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</row>
    <row r="784" spans="9:24" ht="12.75"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</row>
    <row r="785" spans="9:24" ht="12.75"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</row>
    <row r="786" spans="9:24" ht="12.75"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</row>
    <row r="787" spans="9:24" ht="12.75"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</row>
    <row r="788" spans="9:24" ht="12.75"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</row>
    <row r="789" spans="9:24" ht="12.75"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</row>
    <row r="790" spans="9:24" ht="12.75"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</row>
    <row r="791" spans="9:24" ht="12.75"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</row>
    <row r="792" spans="9:24" ht="12.75"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</row>
    <row r="793" spans="9:24" ht="12.75"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</row>
    <row r="794" spans="9:24" ht="12.75"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</row>
    <row r="795" spans="9:24" ht="12.75"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</row>
    <row r="796" spans="9:24" ht="12.75"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</row>
    <row r="797" spans="9:24" ht="12.75"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</row>
    <row r="798" spans="9:24" ht="12.75"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</row>
    <row r="799" spans="9:24" ht="12.75"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</row>
    <row r="800" spans="9:24" ht="12.75"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</row>
    <row r="801" spans="9:24" ht="12.75"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</row>
    <row r="802" spans="9:24" ht="12.75"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</row>
    <row r="803" spans="9:24" ht="12.75"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</row>
    <row r="804" spans="9:24" ht="12.75"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</row>
    <row r="805" spans="9:24" ht="12.75"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</row>
    <row r="806" spans="9:24" ht="12.75"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</row>
    <row r="807" spans="9:24" ht="12.75"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</row>
    <row r="808" spans="9:24" ht="12.75"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</row>
    <row r="809" spans="9:24" ht="12.75"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</row>
    <row r="810" spans="9:24" ht="12.75"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</row>
    <row r="811" spans="9:24" ht="12.75"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</row>
    <row r="812" spans="9:24" ht="12.75"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</row>
    <row r="813" spans="9:24" ht="12.75"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</row>
    <row r="814" spans="9:24" ht="12.75"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</row>
    <row r="815" spans="9:24" ht="12.75"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</row>
    <row r="816" spans="9:24" ht="12.75"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</row>
    <row r="817" spans="9:24" ht="12.75"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</row>
    <row r="818" spans="9:24" ht="12.75"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</row>
    <row r="819" spans="9:24" ht="12.75"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</row>
    <row r="820" spans="9:24" ht="12.75"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</row>
    <row r="821" spans="9:24" ht="12.75"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</row>
    <row r="822" spans="9:24" ht="12.75"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</row>
    <row r="823" spans="9:24" ht="12.75"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</row>
    <row r="824" spans="9:24" ht="12.75"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</row>
    <row r="825" spans="9:24" ht="12.75"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</row>
    <row r="826" spans="9:24" ht="12.75"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</row>
    <row r="827" spans="9:24" ht="12.75"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</row>
    <row r="828" spans="9:24" ht="12.75"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</row>
    <row r="829" spans="9:24" ht="12.75"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</row>
    <row r="830" spans="9:24" ht="12.75"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</row>
    <row r="831" spans="9:24" ht="12.75"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</row>
    <row r="832" spans="9:24" ht="12.75"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</row>
    <row r="833" spans="9:24" ht="12.75"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</row>
    <row r="834" spans="9:24" ht="12.75"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</row>
    <row r="835" spans="9:24" ht="12.75"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</row>
    <row r="836" spans="9:24" ht="12.75"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</row>
    <row r="837" spans="9:24" ht="12.75"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</row>
    <row r="838" spans="9:24" ht="12.75"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</row>
    <row r="839" spans="9:24" ht="12.75"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</row>
    <row r="840" spans="9:24" ht="12.75"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</row>
    <row r="841" spans="9:24" ht="12.75"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</row>
    <row r="842" spans="9:24" ht="12.75"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</row>
    <row r="843" spans="9:24" ht="12.75"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</row>
    <row r="844" spans="9:24" ht="12.75"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</row>
    <row r="845" spans="9:24" ht="12.75"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</row>
    <row r="846" spans="9:24" ht="12.75"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</row>
    <row r="847" spans="9:24" ht="12.75"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</row>
    <row r="848" spans="9:24" ht="12.75"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</row>
    <row r="849" spans="9:24" ht="12.75"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</row>
    <row r="850" spans="9:24" ht="12.75"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</row>
    <row r="851" spans="9:24" ht="12.75"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</row>
    <row r="852" spans="9:24" ht="12.75"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</row>
    <row r="853" spans="9:24" ht="12.75"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</row>
    <row r="854" spans="9:24" ht="12.75"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</row>
    <row r="855" spans="9:24" ht="12.75"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</row>
    <row r="856" spans="9:24" ht="12.75"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</row>
    <row r="857" spans="9:24" ht="12.75"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</row>
    <row r="858" spans="9:24" ht="12.75"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</row>
    <row r="859" spans="9:24" ht="12.75"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</row>
    <row r="860" spans="9:24" ht="12.75"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</row>
    <row r="861" spans="9:24" ht="12.75"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</row>
    <row r="862" spans="9:24" ht="12.75"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</row>
    <row r="863" spans="9:24" ht="12.75"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</row>
    <row r="864" spans="9:24" ht="12.75"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</row>
    <row r="865" spans="9:24" ht="12.75"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</row>
    <row r="866" spans="9:24" ht="12.75"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</row>
    <row r="867" spans="9:24" ht="12.75"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</row>
    <row r="868" spans="9:24" ht="12.75"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</row>
    <row r="869" spans="9:24" ht="12.75"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</row>
    <row r="870" spans="9:24" ht="12.75"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</row>
    <row r="871" spans="9:24" ht="12.75"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</row>
    <row r="872" spans="9:24" ht="12.75"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</row>
    <row r="873" spans="9:24" ht="12.75"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</row>
    <row r="874" spans="9:24" ht="12.75"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</row>
    <row r="875" spans="9:24" ht="12.75"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</row>
    <row r="876" spans="9:24" ht="12.75"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</row>
    <row r="877" spans="9:24" ht="12.75"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</row>
    <row r="878" spans="9:24" ht="12.75"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</row>
    <row r="879" spans="9:24" ht="12.75"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</row>
    <row r="880" spans="9:24" ht="12.75"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</row>
    <row r="881" spans="9:24" ht="12.75"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</row>
    <row r="882" spans="9:24" ht="12.75"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</row>
    <row r="883" spans="9:24" ht="12.75"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</row>
    <row r="884" spans="9:24" ht="12.75"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</row>
    <row r="885" spans="9:24" ht="12.75"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</row>
    <row r="886" spans="9:24" ht="12.75"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</row>
    <row r="887" spans="9:24" ht="12.75"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</row>
    <row r="888" spans="9:24" ht="12.75"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</row>
    <row r="889" spans="9:24" ht="12.75"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</row>
    <row r="890" spans="9:24" ht="12.75"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</row>
    <row r="891" spans="9:24" ht="12.75"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</row>
    <row r="892" spans="9:24" ht="12.75"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</row>
    <row r="893" spans="9:24" ht="12.75"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</row>
    <row r="894" spans="9:24" ht="12.75"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</row>
    <row r="895" spans="9:24" ht="12.75"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</row>
    <row r="896" spans="9:24" ht="12.75"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</row>
    <row r="897" spans="9:24" ht="12.75"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</row>
    <row r="898" spans="9:24" ht="12.75"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</row>
    <row r="899" spans="9:24" ht="12.75"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</row>
    <row r="900" spans="9:24" ht="12.75"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</row>
    <row r="901" spans="9:24" ht="12.75"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</row>
    <row r="902" spans="9:24" ht="12.75"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</row>
    <row r="903" spans="9:24" ht="12.75"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</row>
    <row r="904" spans="9:24" ht="12.75"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</row>
    <row r="905" spans="9:24" ht="12.75"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</row>
    <row r="906" spans="9:24" ht="12.75"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</row>
    <row r="907" spans="9:24" ht="12.75"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</row>
    <row r="908" spans="9:24" ht="12.75"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</row>
    <row r="909" spans="9:24" ht="12.75"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</row>
    <row r="910" spans="9:24" ht="12.75"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</row>
    <row r="911" spans="9:24" ht="12.75"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</row>
    <row r="912" spans="9:24" ht="12.75"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</row>
    <row r="913" spans="9:24" ht="12.75"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</row>
    <row r="914" spans="9:24" ht="12.75"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</row>
    <row r="915" spans="9:24" ht="12.75"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</row>
    <row r="916" spans="9:24" ht="12.75"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</row>
    <row r="917" spans="9:24" ht="12.75"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</row>
    <row r="918" spans="9:24" ht="12.75"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</row>
    <row r="919" spans="9:24" ht="12.75"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</row>
    <row r="920" spans="9:24" ht="12.75"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</row>
    <row r="921" spans="9:24" ht="12.75"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</row>
    <row r="922" spans="9:24" ht="12.75"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</row>
    <row r="923" spans="9:24" ht="12.75"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</row>
    <row r="924" spans="9:24" ht="12.75"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</row>
    <row r="925" spans="9:24" ht="12.75"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</row>
    <row r="926" spans="9:24" ht="12.75"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</row>
    <row r="927" spans="9:24" ht="12.75"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</row>
    <row r="928" spans="9:24" ht="12.75"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</row>
    <row r="929" spans="9:24" ht="12.75"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</row>
    <row r="930" spans="9:24" ht="12.75"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</row>
    <row r="931" spans="9:24" ht="12.75"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</row>
    <row r="932" spans="9:24" ht="12.75"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</row>
    <row r="933" spans="9:24" ht="12.75"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</row>
    <row r="934" spans="9:24" ht="12.75"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</row>
    <row r="935" spans="9:24" ht="12.75"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</row>
    <row r="936" spans="9:24" ht="12.75"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</row>
    <row r="937" spans="9:24" ht="12.75"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</row>
    <row r="938" spans="9:24" ht="12.75"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</row>
    <row r="939" spans="9:24" ht="12.75"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</row>
    <row r="940" spans="9:24" ht="12.75"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</row>
    <row r="941" spans="9:24" ht="12.75"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</row>
    <row r="942" spans="9:24" ht="12.75"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</row>
    <row r="943" spans="9:24" ht="12.75"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</row>
    <row r="944" spans="9:24" ht="12.75"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</row>
    <row r="945" spans="9:24" ht="12.75"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</row>
    <row r="946" spans="9:24" ht="12.75"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</row>
    <row r="947" spans="9:24" ht="12.75"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</row>
    <row r="948" spans="9:24" ht="12.75"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</row>
    <row r="949" spans="9:24" ht="12.75"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</row>
    <row r="950" spans="9:24" ht="12.75"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</row>
    <row r="951" spans="9:24" ht="12.75"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</row>
    <row r="952" spans="9:24" ht="12.75"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</row>
    <row r="953" spans="9:24" ht="12.75"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</row>
    <row r="954" spans="9:24" ht="12.75"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</row>
    <row r="955" spans="9:24" ht="12.75"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</row>
    <row r="956" spans="9:24" ht="12.75"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</row>
    <row r="957" spans="9:24" ht="12.75"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</row>
    <row r="958" spans="9:24" ht="12.75"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</row>
    <row r="959" spans="9:24" ht="12.75"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</row>
    <row r="960" spans="9:24" ht="12.75"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</row>
    <row r="961" spans="9:24" ht="12.75"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</row>
    <row r="962" spans="9:24" ht="12.75"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</row>
    <row r="963" spans="9:24" ht="12.75"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</row>
    <row r="964" spans="9:24" ht="12.75"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</row>
    <row r="965" spans="9:24" ht="12.75"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</row>
    <row r="966" spans="9:24" ht="12.75"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</row>
    <row r="967" spans="9:24" ht="12.75"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</row>
    <row r="968" spans="9:24" ht="12.75"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</row>
    <row r="969" spans="9:24" ht="12.75"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</row>
    <row r="970" spans="9:24" ht="12.75"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</row>
    <row r="971" spans="9:24" ht="12.75"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</row>
    <row r="972" spans="9:24" ht="12.75"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</row>
    <row r="973" spans="9:24" ht="12.75"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</row>
    <row r="974" spans="9:24" ht="12.75"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</row>
    <row r="975" spans="9:24" ht="12.75"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</row>
    <row r="976" spans="9:24" ht="12.75"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</row>
    <row r="977" spans="9:24" ht="12.75"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</row>
    <row r="978" spans="9:24" ht="12.75"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</row>
    <row r="979" spans="9:24" ht="12.75"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</row>
    <row r="980" spans="9:24" ht="12.75"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</row>
    <row r="981" spans="9:24" ht="12.75"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</row>
    <row r="982" spans="9:24" ht="12.75"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</row>
    <row r="983" spans="9:24" ht="12.75"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</row>
    <row r="984" spans="9:24" ht="12.75"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</row>
    <row r="985" spans="9:24" ht="12.75"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</row>
    <row r="986" spans="9:24" ht="12.75"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</row>
    <row r="987" spans="9:24" ht="12.75"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</row>
    <row r="988" spans="9:24" ht="12.75"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</row>
    <row r="989" spans="9:24" ht="12.75"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</row>
    <row r="990" spans="9:24" ht="12.75"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</row>
    <row r="991" spans="9:24" ht="12.75"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</row>
    <row r="992" spans="9:24" ht="12.75"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</row>
    <row r="993" spans="9:24" ht="12.75"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</row>
    <row r="994" spans="9:24" ht="12.75"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</row>
    <row r="995" spans="9:24" ht="12.75"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</row>
    <row r="996" spans="9:24" ht="12.75"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</row>
    <row r="997" spans="9:24" ht="12.75"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</row>
    <row r="998" spans="9:24" ht="12.75"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</row>
    <row r="999" spans="9:24" ht="12.75"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</row>
    <row r="1000" spans="9:24" ht="12.75"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</row>
    <row r="1001" spans="9:24" ht="12.75"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</row>
    <row r="1002" spans="9:24" ht="12.75"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</row>
    <row r="1003" spans="9:24" ht="12.75"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</row>
    <row r="1004" spans="9:24" ht="12.75"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</row>
    <row r="1005" spans="9:24" ht="12.75"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</row>
    <row r="1006" spans="9:24" ht="12.75"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</row>
    <row r="1007" spans="9:24" ht="12.75"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</row>
    <row r="1008" spans="9:24" ht="12.75"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</row>
    <row r="1009" spans="9:24" ht="12.75"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</row>
    <row r="1010" spans="9:24" ht="12.75"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</row>
    <row r="1011" spans="9:24" ht="12.75"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</row>
    <row r="1012" spans="9:24" ht="12.75"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</row>
    <row r="1013" spans="9:24" ht="12.75"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</row>
    <row r="1014" spans="9:24" ht="12.75"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</row>
    <row r="1015" spans="9:24" ht="12.75"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</row>
    <row r="1016" spans="9:24" ht="12.75"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</row>
    <row r="1017" spans="9:24" ht="12.75"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</row>
    <row r="1018" spans="9:24" ht="12.75"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</row>
    <row r="1019" spans="9:24" ht="12.75"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</row>
    <row r="1020" spans="9:24" ht="12.75"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</row>
    <row r="1021" spans="9:24" ht="12.75"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</row>
    <row r="1022" spans="9:24" ht="12.75"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</row>
    <row r="1023" spans="9:24" ht="12.75"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</row>
    <row r="1024" spans="9:24" ht="12.75"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</row>
    <row r="1025" spans="9:24" ht="12.75"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</row>
    <row r="1026" spans="9:24" ht="12.75"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</row>
    <row r="1027" spans="9:24" ht="12.75"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</row>
    <row r="1028" spans="9:24" ht="12.75"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</row>
    <row r="1029" spans="9:24" ht="12.75"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</row>
    <row r="1030" spans="9:24" ht="12.75"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</row>
    <row r="1031" spans="9:24" ht="12.75"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</row>
    <row r="1032" spans="9:24" ht="12.75"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</row>
    <row r="1033" spans="9:24" ht="12.75"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</row>
    <row r="1034" spans="9:24" ht="12.75"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</row>
    <row r="1035" spans="9:24" ht="12.75"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</row>
    <row r="1036" spans="9:24" ht="12.75"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</row>
    <row r="1037" spans="9:24" ht="12.75"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</row>
    <row r="1038" spans="9:24" ht="12.75"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</row>
    <row r="1039" spans="9:24" ht="12.75"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</row>
    <row r="1040" spans="9:24" ht="12.75"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</row>
    <row r="1041" spans="9:24" ht="12.75"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</row>
    <row r="1042" spans="9:24" ht="12.75"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</row>
    <row r="1043" spans="9:24" ht="12.75"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</row>
    <row r="1044" spans="9:24" ht="12.75"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</row>
    <row r="1045" spans="9:24" ht="12.75"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</row>
    <row r="1046" spans="9:24" ht="12.75"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</row>
    <row r="1047" spans="9:24" ht="12.75"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</row>
    <row r="1048" spans="9:24" ht="12.75"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</row>
    <row r="1049" spans="9:24" ht="12.75"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</row>
    <row r="1050" spans="9:24" ht="12.75"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</row>
    <row r="1051" spans="9:24" ht="12.75"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</row>
    <row r="1052" spans="9:24" ht="12.75"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</row>
    <row r="1053" spans="9:24" ht="12.75"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</row>
    <row r="1054" spans="9:24" ht="12.75"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</row>
    <row r="1055" spans="9:24" ht="12.75"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</row>
    <row r="1056" spans="9:24" ht="12.75"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</row>
    <row r="1057" spans="9:24" ht="12.75"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</row>
    <row r="1058" spans="9:24" ht="12.75"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</row>
    <row r="1059" spans="9:24" ht="12.75"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</row>
    <row r="1060" spans="9:24" ht="12.75"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</row>
    <row r="1061" spans="9:24" ht="12.75"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</row>
    <row r="1062" spans="9:24" ht="12.75"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</row>
    <row r="1063" spans="9:24" ht="12.75"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</row>
    <row r="1064" spans="9:24" ht="12.75"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</row>
    <row r="1065" spans="9:24" ht="12.75"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</row>
    <row r="1066" spans="9:24" ht="12.75"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</row>
    <row r="1067" spans="9:24" ht="12.75"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</row>
    <row r="1068" spans="9:24" ht="12.75"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</row>
    <row r="1069" spans="9:24" ht="12.75"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</row>
    <row r="1070" spans="9:24" ht="12.75"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</row>
    <row r="1071" spans="9:24" ht="12.75"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</row>
    <row r="1072" spans="9:24" ht="12.75"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</row>
    <row r="1073" spans="9:24" ht="12.75"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</row>
    <row r="1074" spans="9:24" ht="12.75"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</row>
    <row r="1075" spans="9:24" ht="12.75"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</row>
    <row r="1076" spans="9:24" ht="12.75"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</row>
    <row r="1077" spans="9:24" ht="12.75"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</row>
    <row r="1078" spans="9:24" ht="12.75"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</row>
    <row r="1079" spans="9:24" ht="12.75"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</row>
    <row r="1080" spans="9:24" ht="12.75"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</row>
    <row r="1081" spans="9:24" ht="12.75"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</row>
    <row r="1082" spans="9:24" ht="12.75"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</row>
    <row r="1083" spans="9:24" ht="12.75"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</row>
    <row r="1084" spans="9:24" ht="12.75"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</row>
    <row r="1085" spans="9:24" ht="12.75"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</row>
    <row r="1086" spans="9:24" ht="12.75"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</row>
    <row r="1087" spans="9:24" ht="12.75"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</row>
    <row r="1088" spans="9:24" ht="12.75"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</row>
    <row r="1089" spans="9:24" ht="12.75"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</row>
    <row r="1090" spans="9:24" ht="12.75"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</row>
    <row r="1091" spans="9:24" ht="12.75"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</row>
    <row r="1092" spans="9:24" ht="12.75"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</row>
    <row r="1093" spans="9:24" ht="12.75"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</row>
    <row r="1094" spans="9:24" ht="12.75"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</row>
    <row r="1095" spans="9:24" ht="12.75"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</row>
    <row r="1096" spans="9:24" ht="12.75"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</row>
    <row r="1097" spans="9:24" ht="12.75"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</row>
    <row r="1098" spans="9:24" ht="12.75"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</row>
    <row r="1099" spans="9:24" ht="12.75"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</row>
    <row r="1100" spans="9:24" ht="12.75"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</row>
    <row r="1101" spans="9:24" ht="12.75"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</row>
    <row r="1102" spans="9:24" ht="12.75"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</row>
    <row r="1103" spans="9:24" ht="12.75"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</row>
    <row r="1104" spans="9:24" ht="12.75"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</row>
    <row r="1105" spans="9:24" ht="12.75"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</row>
    <row r="1106" spans="9:24" ht="12.75"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</row>
    <row r="1107" spans="9:24" ht="12.75"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</row>
    <row r="1108" spans="9:24" ht="12.75"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</row>
    <row r="1109" spans="9:24" ht="12.75"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</row>
    <row r="1110" spans="9:24" ht="12.75"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</row>
    <row r="1111" spans="9:24" ht="12.75"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</row>
    <row r="1112" spans="9:24" ht="12.75"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</row>
    <row r="1113" spans="9:24" ht="12.75"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</row>
    <row r="1114" spans="9:24" ht="12.75"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</row>
    <row r="1115" spans="9:24" ht="12.75"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</row>
    <row r="1116" spans="9:24" ht="12.75"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</row>
    <row r="1117" spans="9:24" ht="12.75"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</row>
    <row r="1118" spans="9:24" ht="12.75"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</row>
    <row r="1119" spans="9:24" ht="12.75"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</row>
    <row r="1120" spans="9:24" ht="12.75"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</row>
    <row r="1121" spans="9:24" ht="12.75"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</row>
    <row r="1122" spans="9:24" ht="12.75"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</row>
    <row r="1123" spans="9:24" ht="12.75"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</row>
    <row r="1124" spans="9:24" ht="12.75"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</row>
    <row r="1125" spans="9:24" ht="12.75"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</row>
    <row r="1126" spans="9:24" ht="12.75"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</row>
    <row r="1127" spans="9:24" ht="12.75"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</row>
    <row r="1128" spans="9:24" ht="12.75"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</row>
    <row r="1129" spans="9:24" ht="12.75"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</row>
    <row r="1130" spans="9:24" ht="12.75"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</row>
    <row r="1131" spans="9:24" ht="12.75"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</row>
    <row r="1132" spans="9:24" ht="12.75"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</row>
    <row r="1133" spans="9:24" ht="12.75"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</row>
    <row r="1134" spans="9:24" ht="12.75"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</row>
    <row r="1135" spans="9:24" ht="12.75"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</row>
    <row r="1136" spans="9:24" ht="12.75"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</row>
    <row r="1137" spans="9:24" ht="12.75"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</row>
    <row r="1138" spans="9:24" ht="12.75"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</row>
    <row r="1139" spans="9:24" ht="12.75"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</row>
    <row r="1140" spans="9:24" ht="12.75"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</row>
    <row r="1141" spans="9:24" ht="12.75"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</row>
    <row r="1142" spans="9:24" ht="12.75"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</row>
    <row r="1143" spans="9:24" ht="12.75"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</row>
    <row r="1144" spans="9:24" ht="12.75"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</row>
    <row r="1145" spans="9:24" ht="12.75"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</row>
    <row r="1146" spans="9:24" ht="12.75"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</row>
    <row r="1147" spans="9:24" ht="12.75"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</row>
    <row r="1148" spans="9:24" ht="12.75"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</row>
    <row r="1149" spans="9:24" ht="12.75"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</row>
    <row r="1150" spans="9:24" ht="12.75"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</row>
    <row r="1151" spans="9:24" ht="12.75"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</row>
    <row r="1152" spans="9:24" ht="12.75"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</row>
    <row r="1153" spans="9:24" ht="12.75"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</row>
    <row r="1154" spans="9:24" ht="12.75"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</row>
    <row r="1155" spans="9:24" ht="12.75"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</row>
    <row r="1156" spans="9:24" ht="12.75"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</row>
    <row r="1157" spans="9:24" ht="12.75"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</row>
    <row r="1158" spans="9:24" ht="12.75"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</row>
    <row r="1159" spans="9:24" ht="12.75"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</row>
    <row r="1160" spans="9:24" ht="12.75"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</row>
    <row r="1161" spans="9:24" ht="12.75"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</row>
    <row r="1162" spans="9:24" ht="12.75"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</row>
    <row r="1163" spans="9:24" ht="12.75"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</row>
    <row r="1164" spans="9:24" ht="12.75"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</row>
    <row r="1165" spans="9:24" ht="12.75"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</row>
    <row r="1166" spans="9:24" ht="12.75"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</row>
    <row r="1167" spans="9:24" ht="12.75"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</row>
    <row r="1168" spans="9:24" ht="12.75"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</row>
    <row r="1169" spans="9:24" ht="12.75"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</row>
    <row r="1170" spans="9:24" ht="12.75"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</row>
    <row r="1171" spans="9:24" ht="12.75"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</row>
    <row r="1172" spans="9:24" ht="12.75"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</row>
    <row r="1173" spans="9:24" ht="12.75"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</row>
    <row r="1174" spans="9:24" ht="12.75"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</row>
    <row r="1175" spans="9:24" ht="12.75"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</row>
    <row r="1176" spans="9:24" ht="12.75"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</row>
    <row r="1177" spans="9:24" ht="12.75"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</row>
    <row r="1178" spans="9:24" ht="12.75"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</row>
    <row r="1179" spans="9:24" ht="12.75"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</row>
    <row r="1180" spans="9:24" ht="12.75"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</row>
    <row r="1181" spans="9:24" ht="12.75"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</row>
    <row r="1182" spans="9:24" ht="12.75"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</row>
    <row r="1183" spans="9:24" ht="12.75"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</row>
    <row r="1184" spans="9:24" ht="12.75"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</row>
    <row r="1185" spans="9:24" ht="12.75"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</row>
    <row r="1186" spans="9:24" ht="12.75"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</row>
    <row r="1187" spans="9:24" ht="12.75"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</row>
    <row r="1188" spans="9:24" ht="12.75"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</row>
    <row r="1189" spans="9:24" ht="12.75"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</row>
    <row r="1190" spans="9:24" ht="12.75"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</row>
    <row r="1191" spans="9:24" ht="12.75"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</row>
    <row r="1192" spans="9:24" ht="12.75"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</row>
    <row r="1193" spans="9:24" ht="12.75"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</row>
    <row r="1194" spans="9:24" ht="12.75"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</row>
    <row r="1195" spans="9:24" ht="12.75"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</row>
    <row r="1196" spans="9:24" ht="12.75"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</row>
    <row r="1197" spans="9:24" ht="12.75"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</row>
    <row r="1198" spans="9:24" ht="12.75"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</row>
    <row r="1199" spans="9:24" ht="12.75"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</row>
    <row r="1200" spans="9:24" ht="12.75"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</row>
    <row r="1201" spans="9:24" ht="12.75"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</row>
    <row r="1202" spans="9:24" ht="12.75"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</row>
    <row r="1203" spans="9:24" ht="12.75"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</row>
    <row r="1204" spans="9:24" ht="12.75"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</row>
    <row r="1205" spans="9:24" ht="12.75"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</row>
    <row r="1206" spans="9:24" ht="12.75"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</row>
    <row r="1207" spans="9:24" ht="12.75"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</row>
    <row r="1208" spans="9:24" ht="12.75"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</row>
    <row r="1209" spans="9:24" ht="12.75"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</row>
    <row r="1210" spans="9:24" ht="12.75"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</row>
    <row r="1211" spans="9:24" ht="12.75"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</row>
    <row r="1212" spans="9:24" ht="12.75"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</row>
    <row r="1213" spans="9:24" ht="12.75"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</row>
    <row r="1214" spans="9:24" ht="12.75"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</row>
    <row r="1215" spans="9:24" ht="12.75"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</row>
    <row r="1216" spans="9:24" ht="12.75"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</row>
    <row r="1217" spans="9:24" ht="12.75"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</row>
    <row r="1218" spans="9:24" ht="12.75"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</row>
    <row r="1219" spans="9:24" ht="12.75"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</row>
    <row r="1220" spans="9:24" ht="12.75"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</row>
    <row r="1221" spans="9:24" ht="12.75"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</row>
    <row r="1222" spans="9:24" ht="12.75"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</row>
    <row r="1223" spans="9:24" ht="12.75"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</row>
    <row r="1224" spans="9:24" ht="12.75"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</row>
    <row r="1225" spans="9:24" ht="12.75"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</row>
    <row r="1226" spans="9:24" ht="12.75"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</row>
    <row r="1227" spans="9:24" ht="12.75"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</row>
    <row r="1228" spans="9:24" ht="12.75"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</row>
    <row r="1229" spans="9:24" ht="12.75"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</row>
    <row r="1230" spans="9:24" ht="12.75"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</row>
    <row r="1231" spans="9:24" ht="12.75"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</row>
    <row r="1232" spans="9:24" ht="12.75"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</row>
    <row r="1233" spans="9:24" ht="12.75"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</row>
    <row r="1234" spans="9:24" ht="12.75"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</row>
    <row r="1235" spans="9:24" ht="12.75"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</row>
    <row r="1236" spans="9:24" ht="12.75"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</row>
    <row r="1237" spans="9:24" ht="12.75"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</row>
    <row r="1238" spans="9:24" ht="12.75"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</row>
    <row r="1239" spans="9:24" ht="12.75"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</row>
    <row r="1240" spans="9:24" ht="12.75"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</row>
    <row r="1241" spans="9:24" ht="12.75"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</row>
    <row r="1242" spans="9:24" ht="12.75"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</row>
    <row r="1243" spans="9:24" ht="12.75"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</row>
    <row r="1244" spans="9:24" ht="12.75"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</row>
    <row r="1245" spans="9:24" ht="12.75"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</row>
    <row r="1246" spans="9:24" ht="12.75"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</row>
    <row r="1247" spans="9:24" ht="12.75"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</row>
    <row r="1248" spans="9:24" ht="12.75"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</row>
    <row r="1249" spans="9:24" ht="12.75"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</row>
    <row r="1250" spans="9:24" ht="12.75"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</row>
    <row r="1251" spans="9:24" ht="12.75"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</row>
    <row r="1252" spans="9:24" ht="12.75"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</row>
    <row r="1253" spans="9:24" ht="12.75"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</row>
    <row r="1254" spans="9:24" ht="12.75"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</row>
    <row r="1255" spans="9:24" ht="12.75"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</row>
    <row r="1256" spans="9:24" ht="12.75"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</row>
    <row r="1257" spans="9:24" ht="12.75"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</row>
    <row r="1258" spans="9:24" ht="12.75"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</row>
    <row r="1259" spans="9:24" ht="12.75"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</row>
    <row r="1260" spans="9:24" ht="12.75"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</row>
    <row r="1261" spans="9:24" ht="12.75"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</row>
    <row r="1262" spans="9:24" ht="12.75"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</row>
    <row r="1263" spans="9:24" ht="12.75"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</row>
    <row r="1264" spans="9:24" ht="12.75"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</row>
    <row r="1265" spans="9:24" ht="12.75"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</row>
    <row r="1266" spans="9:24" ht="12.75"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</row>
    <row r="1267" spans="9:24" ht="12.75"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</row>
    <row r="1268" spans="9:24" ht="12.75"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</row>
    <row r="1269" spans="9:24" ht="12.75"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</row>
    <row r="1270" spans="9:24" ht="12.75"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</row>
    <row r="1271" spans="9:24" ht="12.75"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</row>
    <row r="1272" spans="9:24" ht="12.75"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</row>
    <row r="1273" spans="9:24" ht="12.75"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</row>
    <row r="1274" spans="9:24" ht="12.75"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</row>
    <row r="1275" spans="9:24" ht="12.75"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</row>
    <row r="1276" spans="9:24" ht="12.75"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</row>
    <row r="1277" spans="9:24" ht="12.75"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</row>
    <row r="1278" spans="9:24" ht="12.75"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</row>
    <row r="1279" spans="9:24" ht="12.75"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</row>
    <row r="1280" spans="9:24" ht="12.75"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</row>
    <row r="1281" spans="9:24" ht="12.75"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</row>
    <row r="1282" spans="9:24" ht="12.75"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</row>
    <row r="1283" spans="9:24" ht="12.75"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</row>
    <row r="1284" spans="9:24" ht="12.75"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</row>
    <row r="1285" spans="9:24" ht="12.75"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</row>
    <row r="1286" spans="9:24" ht="12.75"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</row>
    <row r="1287" spans="9:24" ht="12.75"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</row>
    <row r="1288" spans="9:24" ht="12.75"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</row>
    <row r="1289" spans="9:24" ht="12.75"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</row>
    <row r="1290" spans="9:24" ht="12.75"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</row>
    <row r="1291" spans="9:24" ht="12.75"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</row>
    <row r="1292" spans="9:24" ht="12.75"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</row>
    <row r="1293" spans="9:24" ht="12.75"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</row>
    <row r="1294" spans="9:24" ht="12.75"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</row>
    <row r="1295" spans="9:24" ht="12.75"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</row>
    <row r="1296" spans="9:24" ht="12.75"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</row>
    <row r="1297" spans="9:24" ht="12.75"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</row>
    <row r="1298" spans="9:24" ht="12.75"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</row>
    <row r="1299" spans="9:24" ht="12.75"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</row>
    <row r="1300" spans="9:24" ht="12.75"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</row>
    <row r="1301" spans="9:24" ht="12.75"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</row>
    <row r="1302" spans="9:24" ht="12.75"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</row>
    <row r="1303" spans="9:24" ht="12.75"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</row>
    <row r="1304" spans="9:24" ht="12.75"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</row>
    <row r="1305" spans="9:24" ht="12.75"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</row>
    <row r="1306" spans="9:24" ht="12.75"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</row>
    <row r="1307" spans="9:24" ht="12.75"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</row>
    <row r="1308" spans="9:24" ht="12.75"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</row>
    <row r="1309" spans="9:24" ht="12.75"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</row>
    <row r="1310" spans="9:24" ht="12.75"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</row>
  </sheetData>
  <sheetProtection/>
  <mergeCells count="38">
    <mergeCell ref="J88:L88"/>
    <mergeCell ref="M88:N88"/>
    <mergeCell ref="J90:L90"/>
    <mergeCell ref="M90:N90"/>
    <mergeCell ref="V19:V22"/>
    <mergeCell ref="I19:I22"/>
    <mergeCell ref="K19:K22"/>
    <mergeCell ref="Q19:Q22"/>
    <mergeCell ref="S11:U11"/>
    <mergeCell ref="L19:L22"/>
    <mergeCell ref="M19:M22"/>
    <mergeCell ref="N19:N22"/>
    <mergeCell ref="T19:U19"/>
    <mergeCell ref="R19:S19"/>
    <mergeCell ref="T20:T22"/>
    <mergeCell ref="U20:U22"/>
    <mergeCell ref="O19:O22"/>
    <mergeCell ref="P19:P22"/>
    <mergeCell ref="I10:Q10"/>
    <mergeCell ref="I8:S8"/>
    <mergeCell ref="I9:R9"/>
    <mergeCell ref="S9:U9"/>
    <mergeCell ref="S10:U10"/>
    <mergeCell ref="AQ18:AU18"/>
    <mergeCell ref="I16:V16"/>
    <mergeCell ref="I17:Q17"/>
    <mergeCell ref="I14:V14"/>
    <mergeCell ref="I15:V15"/>
    <mergeCell ref="P2:W2"/>
    <mergeCell ref="P3:W3"/>
    <mergeCell ref="Q1:V1"/>
    <mergeCell ref="AG25:AJ25"/>
    <mergeCell ref="I13:V13"/>
    <mergeCell ref="R20:R22"/>
    <mergeCell ref="Q4:X4"/>
    <mergeCell ref="Q5:X5"/>
    <mergeCell ref="J19:J22"/>
    <mergeCell ref="J6:V6"/>
  </mergeCells>
  <printOptions/>
  <pageMargins left="0.5905511811023623" right="0.1968503937007874" top="0.2362204724409449" bottom="0.11811023622047245" header="0" footer="0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showZeros="0" zoomScalePageLayoutView="0" workbookViewId="0" topLeftCell="A1">
      <selection activeCell="D29" sqref="D29"/>
    </sheetView>
  </sheetViews>
  <sheetFormatPr defaultColWidth="9.00390625" defaultRowHeight="12.75"/>
  <cols>
    <col min="1" max="1" width="2.125" style="1" customWidth="1"/>
    <col min="2" max="2" width="8.875" style="1" customWidth="1"/>
    <col min="3" max="3" width="11.00390625" style="1" customWidth="1"/>
    <col min="4" max="4" width="11.375" style="1" customWidth="1"/>
    <col min="5" max="6" width="9.375" style="1" customWidth="1"/>
    <col min="7" max="7" width="8.25390625" style="1" customWidth="1"/>
    <col min="8" max="8" width="10.125" style="1" customWidth="1"/>
    <col min="9" max="10" width="8.125" style="1" customWidth="1"/>
    <col min="11" max="11" width="8.625" style="1" customWidth="1"/>
    <col min="12" max="12" width="7.625" style="1" customWidth="1"/>
    <col min="13" max="13" width="7.375" style="1" customWidth="1"/>
    <col min="14" max="14" width="8.375" style="1" customWidth="1"/>
    <col min="15" max="15" width="7.375" style="1" customWidth="1"/>
    <col min="16" max="16" width="8.25390625" style="1" customWidth="1"/>
    <col min="17" max="17" width="9.00390625" style="1" customWidth="1"/>
    <col min="18" max="18" width="11.625" style="1" customWidth="1"/>
    <col min="19" max="19" width="9.375" style="1" bestFit="1" customWidth="1"/>
    <col min="20" max="33" width="9.125" style="1" customWidth="1"/>
    <col min="34" max="34" width="12.00390625" style="1" customWidth="1"/>
    <col min="35" max="38" width="9.125" style="1" customWidth="1"/>
    <col min="39" max="39" width="10.375" style="1" customWidth="1"/>
    <col min="40" max="16384" width="9.125" style="1" customWidth="1"/>
  </cols>
  <sheetData>
    <row r="1" spans="1:39" s="4" customFormat="1" ht="12.75">
      <c r="A1" s="14"/>
      <c r="B1" s="14"/>
      <c r="C1" s="43"/>
      <c r="D1" s="15"/>
      <c r="E1" s="41"/>
      <c r="F1" s="41"/>
      <c r="G1" s="41"/>
      <c r="H1" s="41"/>
      <c r="I1" s="41"/>
      <c r="AA1" s="4">
        <f>SUM(N1:Z1)</f>
        <v>0</v>
      </c>
      <c r="AE1" s="10"/>
      <c r="AF1" s="35">
        <v>1165</v>
      </c>
      <c r="AG1" s="6">
        <v>300</v>
      </c>
      <c r="AH1" s="5">
        <v>160</v>
      </c>
      <c r="AI1" s="5"/>
      <c r="AJ1" s="5">
        <v>88.01</v>
      </c>
      <c r="AK1" s="5"/>
      <c r="AL1" s="5"/>
      <c r="AM1" s="30">
        <f>SUM(AG1-AH1-AI1-AJ1-AK1-AL1)</f>
        <v>51.989999999999995</v>
      </c>
    </row>
    <row r="2" spans="1:39" s="4" customFormat="1" ht="15">
      <c r="A2" s="98" t="s">
        <v>22</v>
      </c>
      <c r="B2" s="61"/>
      <c r="C2" s="96"/>
      <c r="D2" s="96"/>
      <c r="E2" s="94" t="s">
        <v>16</v>
      </c>
      <c r="F2" s="94"/>
      <c r="G2" s="94"/>
      <c r="H2" s="94"/>
      <c r="I2" s="94"/>
      <c r="J2" s="94"/>
      <c r="K2" s="94"/>
      <c r="L2" s="94"/>
      <c r="M2" s="64"/>
      <c r="N2" s="61"/>
      <c r="O2" s="61"/>
      <c r="P2" s="61"/>
      <c r="Q2" s="61"/>
      <c r="R2" s="1"/>
      <c r="AA2" s="4">
        <f>SUM(N2:Z2)</f>
        <v>0</v>
      </c>
      <c r="AE2" s="10"/>
      <c r="AF2" s="35">
        <v>1166</v>
      </c>
      <c r="AG2" s="6"/>
      <c r="AH2" s="5"/>
      <c r="AI2" s="5"/>
      <c r="AJ2" s="5"/>
      <c r="AK2" s="5"/>
      <c r="AL2" s="5"/>
      <c r="AM2" s="30">
        <f>SUM(AG2-AH2-AI2-AJ2-AK2-AL2)</f>
        <v>0</v>
      </c>
    </row>
    <row r="3" spans="1:39" s="4" customFormat="1" ht="15">
      <c r="A3" s="303">
        <v>23086607</v>
      </c>
      <c r="B3" s="303"/>
      <c r="C3" s="303"/>
      <c r="D3" s="96"/>
      <c r="E3" s="96"/>
      <c r="F3" s="96"/>
      <c r="G3" s="304" t="s">
        <v>148</v>
      </c>
      <c r="H3" s="304"/>
      <c r="I3" s="304"/>
      <c r="J3" s="61"/>
      <c r="K3" s="61"/>
      <c r="L3" s="61"/>
      <c r="M3" s="61"/>
      <c r="N3" s="61"/>
      <c r="O3" s="61"/>
      <c r="P3" s="61"/>
      <c r="Q3" s="61"/>
      <c r="R3" s="1"/>
      <c r="AA3" s="4">
        <f>SUM(N3:Z3)</f>
        <v>0</v>
      </c>
      <c r="AE3" s="10"/>
      <c r="AF3" s="33">
        <v>1170</v>
      </c>
      <c r="AG3" s="6">
        <v>2000</v>
      </c>
      <c r="AH3" s="5">
        <v>1874</v>
      </c>
      <c r="AI3" s="5"/>
      <c r="AJ3" s="5"/>
      <c r="AK3" s="5"/>
      <c r="AL3" s="5"/>
      <c r="AM3" s="30">
        <f>SUM(AG3-AH3-AI3-AJ3-AK3-AL3)</f>
        <v>126</v>
      </c>
    </row>
    <row r="4" spans="1:17" ht="15">
      <c r="A4" s="61"/>
      <c r="B4" s="61"/>
      <c r="C4" s="64"/>
      <c r="D4" s="64"/>
      <c r="E4" s="64"/>
      <c r="F4" s="64"/>
      <c r="G4" s="304" t="s">
        <v>137</v>
      </c>
      <c r="H4" s="304"/>
      <c r="I4" s="304"/>
      <c r="J4" s="96"/>
      <c r="K4" s="96"/>
      <c r="L4" s="96"/>
      <c r="M4" s="96"/>
      <c r="N4" s="96"/>
      <c r="O4" s="96"/>
      <c r="P4" s="96"/>
      <c r="Q4" s="96"/>
    </row>
    <row r="5" spans="1:18" ht="13.5" thickBot="1">
      <c r="A5" s="225"/>
      <c r="B5" s="225"/>
      <c r="C5" s="227"/>
      <c r="D5" s="227"/>
      <c r="E5" s="227"/>
      <c r="F5" s="227" t="s">
        <v>145</v>
      </c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6"/>
    </row>
    <row r="6" spans="1:18" ht="15.75" thickBot="1">
      <c r="A6" s="61"/>
      <c r="B6" s="228" t="s">
        <v>20</v>
      </c>
      <c r="C6" s="229">
        <v>2111</v>
      </c>
      <c r="D6" s="230">
        <v>2120</v>
      </c>
      <c r="E6" s="230">
        <v>2210</v>
      </c>
      <c r="F6" s="230">
        <v>2210</v>
      </c>
      <c r="G6" s="230">
        <v>2220</v>
      </c>
      <c r="H6" s="230">
        <v>2240</v>
      </c>
      <c r="I6" s="230">
        <v>2800</v>
      </c>
      <c r="J6" s="230">
        <v>2250</v>
      </c>
      <c r="K6" s="230">
        <v>2271</v>
      </c>
      <c r="L6" s="230">
        <v>2272</v>
      </c>
      <c r="M6" s="230">
        <v>2273</v>
      </c>
      <c r="N6" s="230">
        <v>2274</v>
      </c>
      <c r="O6" s="231">
        <v>3110</v>
      </c>
      <c r="P6" s="231">
        <v>2282</v>
      </c>
      <c r="Q6" s="232">
        <v>2730</v>
      </c>
      <c r="R6" s="166" t="s">
        <v>62</v>
      </c>
    </row>
    <row r="7" spans="1:18" ht="15.75" thickBot="1">
      <c r="A7" s="61"/>
      <c r="B7" s="110" t="s">
        <v>60</v>
      </c>
      <c r="C7" s="237">
        <v>80104.24</v>
      </c>
      <c r="D7" s="121">
        <v>18273.05</v>
      </c>
      <c r="E7" s="121">
        <v>2732.82</v>
      </c>
      <c r="F7" s="121"/>
      <c r="G7" s="121">
        <v>8.02</v>
      </c>
      <c r="H7" s="121">
        <v>1480.54</v>
      </c>
      <c r="I7" s="121"/>
      <c r="J7" s="121"/>
      <c r="K7" s="121"/>
      <c r="L7" s="121"/>
      <c r="M7" s="121"/>
      <c r="N7" s="121"/>
      <c r="O7" s="236"/>
      <c r="P7" s="236"/>
      <c r="Q7" s="236">
        <v>300</v>
      </c>
      <c r="R7" s="238">
        <f aca="true" t="shared" si="0" ref="R7:R17">SUM(C7:Q7)</f>
        <v>102898.67000000001</v>
      </c>
    </row>
    <row r="8" spans="1:18" ht="15">
      <c r="A8" s="61"/>
      <c r="B8" s="100">
        <v>3</v>
      </c>
      <c r="C8" s="239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240"/>
      <c r="P8" s="240"/>
      <c r="Q8" s="240"/>
      <c r="R8" s="105">
        <f t="shared" si="0"/>
        <v>0</v>
      </c>
    </row>
    <row r="9" spans="1:18" ht="15">
      <c r="A9" s="61"/>
      <c r="B9" s="102" t="s">
        <v>70</v>
      </c>
      <c r="C9" s="105"/>
      <c r="D9" s="105"/>
      <c r="E9" s="106"/>
      <c r="F9" s="106"/>
      <c r="G9" s="105"/>
      <c r="H9" s="106"/>
      <c r="I9" s="105"/>
      <c r="J9" s="105"/>
      <c r="K9" s="105"/>
      <c r="L9" s="105"/>
      <c r="M9" s="105"/>
      <c r="N9" s="105"/>
      <c r="O9" s="241"/>
      <c r="P9" s="241"/>
      <c r="Q9" s="241"/>
      <c r="R9" s="105">
        <f t="shared" si="0"/>
        <v>0</v>
      </c>
    </row>
    <row r="10" spans="1:18" ht="15">
      <c r="A10" s="61"/>
      <c r="B10" s="102" t="s">
        <v>71</v>
      </c>
      <c r="C10" s="106"/>
      <c r="D10" s="105"/>
      <c r="E10" s="105"/>
      <c r="F10" s="105"/>
      <c r="G10" s="105"/>
      <c r="H10" s="239"/>
      <c r="I10" s="105"/>
      <c r="J10" s="105"/>
      <c r="K10" s="105"/>
      <c r="L10" s="105"/>
      <c r="M10" s="105"/>
      <c r="N10" s="105"/>
      <c r="O10" s="241"/>
      <c r="P10" s="241"/>
      <c r="Q10" s="241"/>
      <c r="R10" s="105">
        <f t="shared" si="0"/>
        <v>0</v>
      </c>
    </row>
    <row r="11" spans="1:18" ht="15">
      <c r="A11" s="61"/>
      <c r="B11" s="102" t="s">
        <v>72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217"/>
      <c r="N11" s="105"/>
      <c r="O11" s="241"/>
      <c r="P11" s="241"/>
      <c r="Q11" s="241"/>
      <c r="R11" s="105">
        <f>SUM(C11:Q11)</f>
        <v>0</v>
      </c>
    </row>
    <row r="12" spans="1:18" ht="15">
      <c r="A12" s="61"/>
      <c r="B12" s="102" t="s">
        <v>17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241"/>
      <c r="P12" s="241"/>
      <c r="Q12" s="241"/>
      <c r="R12" s="105">
        <f>SUM(C12:Q12)</f>
        <v>0</v>
      </c>
    </row>
    <row r="13" spans="1:18" ht="15">
      <c r="A13" s="61"/>
      <c r="B13" s="102" t="s">
        <v>144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241"/>
      <c r="P13" s="241"/>
      <c r="Q13" s="241"/>
      <c r="R13" s="105">
        <f>SUM(C13:Q13)</f>
        <v>0</v>
      </c>
    </row>
    <row r="14" spans="1:18" ht="15">
      <c r="A14" s="61"/>
      <c r="B14" s="102" t="s">
        <v>18</v>
      </c>
      <c r="C14" s="105"/>
      <c r="D14" s="242"/>
      <c r="E14" s="105"/>
      <c r="F14" s="105"/>
      <c r="G14" s="105"/>
      <c r="H14" s="242"/>
      <c r="I14" s="105"/>
      <c r="J14" s="105"/>
      <c r="K14" s="105"/>
      <c r="L14" s="105"/>
      <c r="M14" s="105"/>
      <c r="N14" s="105"/>
      <c r="O14" s="241"/>
      <c r="P14" s="241"/>
      <c r="Q14" s="241"/>
      <c r="R14" s="105">
        <f t="shared" si="0"/>
        <v>0</v>
      </c>
    </row>
    <row r="15" spans="1:18" ht="15.75" thickBot="1">
      <c r="A15" s="61"/>
      <c r="B15" s="102" t="s">
        <v>19</v>
      </c>
      <c r="C15" s="105"/>
      <c r="D15" s="243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241"/>
      <c r="P15" s="241"/>
      <c r="Q15" s="241"/>
      <c r="R15" s="105">
        <f t="shared" si="0"/>
        <v>0</v>
      </c>
    </row>
    <row r="16" spans="1:18" ht="15.75" thickBot="1">
      <c r="A16" s="97"/>
      <c r="B16" s="165" t="s">
        <v>61</v>
      </c>
      <c r="C16" s="218">
        <f aca="true" t="shared" si="1" ref="C16:Q16">SUM(C8:C15)</f>
        <v>0</v>
      </c>
      <c r="D16" s="219">
        <f t="shared" si="1"/>
        <v>0</v>
      </c>
      <c r="E16" s="219">
        <f t="shared" si="1"/>
        <v>0</v>
      </c>
      <c r="F16" s="219">
        <f t="shared" si="1"/>
        <v>0</v>
      </c>
      <c r="G16" s="219">
        <f t="shared" si="1"/>
        <v>0</v>
      </c>
      <c r="H16" s="219">
        <f t="shared" si="1"/>
        <v>0</v>
      </c>
      <c r="I16" s="219">
        <f t="shared" si="1"/>
        <v>0</v>
      </c>
      <c r="J16" s="219">
        <f t="shared" si="1"/>
        <v>0</v>
      </c>
      <c r="K16" s="219">
        <f t="shared" si="1"/>
        <v>0</v>
      </c>
      <c r="L16" s="219">
        <f t="shared" si="1"/>
        <v>0</v>
      </c>
      <c r="M16" s="219">
        <f t="shared" si="1"/>
        <v>0</v>
      </c>
      <c r="N16" s="219">
        <f t="shared" si="1"/>
        <v>0</v>
      </c>
      <c r="O16" s="219">
        <f t="shared" si="1"/>
        <v>0</v>
      </c>
      <c r="P16" s="219">
        <f t="shared" si="1"/>
        <v>0</v>
      </c>
      <c r="Q16" s="259">
        <f t="shared" si="1"/>
        <v>0</v>
      </c>
      <c r="R16" s="261">
        <f t="shared" si="0"/>
        <v>0</v>
      </c>
    </row>
    <row r="17" spans="1:18" ht="15.75" thickBot="1">
      <c r="A17" s="97"/>
      <c r="B17" s="165" t="s">
        <v>62</v>
      </c>
      <c r="C17" s="108">
        <f aca="true" t="shared" si="2" ref="C17:Q17">C7+C16</f>
        <v>80104.24</v>
      </c>
      <c r="D17" s="109">
        <f t="shared" si="2"/>
        <v>18273.05</v>
      </c>
      <c r="E17" s="109">
        <f t="shared" si="2"/>
        <v>2732.82</v>
      </c>
      <c r="F17" s="109"/>
      <c r="G17" s="109">
        <f t="shared" si="2"/>
        <v>8.02</v>
      </c>
      <c r="H17" s="109">
        <f t="shared" si="2"/>
        <v>1480.54</v>
      </c>
      <c r="I17" s="109">
        <f t="shared" si="2"/>
        <v>0</v>
      </c>
      <c r="J17" s="109">
        <f t="shared" si="2"/>
        <v>0</v>
      </c>
      <c r="K17" s="109">
        <f t="shared" si="2"/>
        <v>0</v>
      </c>
      <c r="L17" s="109">
        <f t="shared" si="2"/>
        <v>0</v>
      </c>
      <c r="M17" s="109">
        <f t="shared" si="2"/>
        <v>0</v>
      </c>
      <c r="N17" s="109">
        <f t="shared" si="2"/>
        <v>0</v>
      </c>
      <c r="O17" s="76">
        <f t="shared" si="2"/>
        <v>0</v>
      </c>
      <c r="P17" s="248">
        <f t="shared" si="2"/>
        <v>0</v>
      </c>
      <c r="Q17" s="176">
        <f t="shared" si="2"/>
        <v>300</v>
      </c>
      <c r="R17" s="175">
        <f t="shared" si="0"/>
        <v>102898.67000000001</v>
      </c>
    </row>
    <row r="18" ht="12.75">
      <c r="R18" s="260"/>
    </row>
    <row r="19" spans="2:18" ht="12.75">
      <c r="B19" s="138" t="s">
        <v>147</v>
      </c>
      <c r="C19" s="13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18" ht="13.5" thickBot="1"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</row>
    <row r="21" spans="2:18" ht="13.5" thickBot="1">
      <c r="B21" s="237"/>
      <c r="C21" s="109">
        <f>239961.2+314066.25+221323.54</f>
        <v>775350.99</v>
      </c>
      <c r="D21" s="109">
        <f>53729.76+69417.19+51821.44</f>
        <v>174968.39</v>
      </c>
      <c r="E21" s="109">
        <f>13501.99+315.5+8081.26+10324.01</f>
        <v>32222.760000000002</v>
      </c>
      <c r="F21" s="109">
        <f>505+315.5</f>
        <v>820.5</v>
      </c>
      <c r="G21" s="109">
        <v>66.3</v>
      </c>
      <c r="H21" s="109">
        <f>210+8857.19+2722.87</f>
        <v>11790.060000000001</v>
      </c>
      <c r="I21" s="109">
        <v>480</v>
      </c>
      <c r="J21" s="109"/>
      <c r="K21" s="109"/>
      <c r="L21" s="109">
        <v>24.62</v>
      </c>
      <c r="M21" s="109"/>
      <c r="N21" s="109">
        <v>2816.64</v>
      </c>
      <c r="O21" s="109"/>
      <c r="P21" s="109"/>
      <c r="Q21" s="109">
        <f>750+900+300</f>
        <v>1950</v>
      </c>
      <c r="R21" s="244">
        <f>C21+D21+E21+G21+H21+I21+J21+K21+L21+M21+N21+O21+P21+Q21+F21</f>
        <v>1000490.2600000001</v>
      </c>
    </row>
    <row r="23" spans="17:18" ht="12.75">
      <c r="Q23" s="305">
        <f>R21+R17</f>
        <v>1103388.9300000002</v>
      </c>
      <c r="R23" s="305"/>
    </row>
    <row r="24" spans="3:17" ht="12.75">
      <c r="C24" s="262">
        <f>C17+C21</f>
        <v>855455.23</v>
      </c>
      <c r="D24" s="262">
        <f>D17+D21</f>
        <v>193241.44</v>
      </c>
      <c r="E24" s="262">
        <f aca="true" t="shared" si="3" ref="E24:Q24">E17+E21</f>
        <v>34955.58</v>
      </c>
      <c r="F24" s="262">
        <f t="shared" si="3"/>
        <v>820.5</v>
      </c>
      <c r="G24" s="262">
        <f t="shared" si="3"/>
        <v>74.32</v>
      </c>
      <c r="H24" s="262">
        <f t="shared" si="3"/>
        <v>13270.600000000002</v>
      </c>
      <c r="I24" s="262">
        <f t="shared" si="3"/>
        <v>480</v>
      </c>
      <c r="J24" s="262">
        <f t="shared" si="3"/>
        <v>0</v>
      </c>
      <c r="K24" s="262">
        <f t="shared" si="3"/>
        <v>0</v>
      </c>
      <c r="L24" s="262">
        <f t="shared" si="3"/>
        <v>24.62</v>
      </c>
      <c r="M24" s="262">
        <f t="shared" si="3"/>
        <v>0</v>
      </c>
      <c r="N24" s="262">
        <f t="shared" si="3"/>
        <v>2816.64</v>
      </c>
      <c r="O24" s="262">
        <f t="shared" si="3"/>
        <v>0</v>
      </c>
      <c r="P24" s="262">
        <f t="shared" si="3"/>
        <v>0</v>
      </c>
      <c r="Q24" s="262">
        <f t="shared" si="3"/>
        <v>2250</v>
      </c>
    </row>
    <row r="27" ht="12.75">
      <c r="E27" s="262"/>
    </row>
    <row r="31" ht="12.75">
      <c r="G31" s="59"/>
    </row>
  </sheetData>
  <sheetProtection/>
  <mergeCells count="4">
    <mergeCell ref="A3:C3"/>
    <mergeCell ref="G3:I3"/>
    <mergeCell ref="G4:I4"/>
    <mergeCell ref="Q23:R23"/>
  </mergeCells>
  <printOptions/>
  <pageMargins left="0" right="0.1968503937007874" top="0" bottom="0" header="0" footer="0"/>
  <pageSetup horizontalDpi="120" verticalDpi="12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234"/>
  <sheetViews>
    <sheetView showZeros="0" zoomScalePageLayoutView="0" workbookViewId="0" topLeftCell="A1">
      <pane ySplit="5" topLeftCell="A9" activePane="bottomLeft" state="frozen"/>
      <selection pane="topLeft" activeCell="A1" sqref="A1"/>
      <selection pane="bottomLeft" activeCell="T29" sqref="T29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11.625" style="1" bestFit="1" customWidth="1"/>
    <col min="4" max="4" width="10.125" style="1" customWidth="1"/>
    <col min="5" max="5" width="8.375" style="1" customWidth="1"/>
    <col min="6" max="6" width="7.125" style="1" customWidth="1"/>
    <col min="7" max="7" width="9.125" style="1" customWidth="1"/>
    <col min="8" max="8" width="8.125" style="1" customWidth="1"/>
    <col min="9" max="9" width="7.375" style="1" customWidth="1"/>
    <col min="10" max="10" width="8.25390625" style="1" customWidth="1"/>
    <col min="11" max="11" width="7.00390625" style="1" customWidth="1"/>
    <col min="12" max="12" width="8.375" style="1" customWidth="1"/>
    <col min="13" max="13" width="9.00390625" style="1" customWidth="1"/>
    <col min="14" max="14" width="10.00390625" style="1" customWidth="1"/>
    <col min="15" max="15" width="7.375" style="1" customWidth="1"/>
    <col min="16" max="16" width="9.125" style="1" customWidth="1"/>
    <col min="17" max="17" width="12.00390625" style="1" customWidth="1"/>
    <col min="18" max="19" width="9.125" style="1" customWidth="1"/>
    <col min="20" max="20" width="5.25390625" style="1" customWidth="1"/>
    <col min="21" max="32" width="9.125" style="1" customWidth="1"/>
    <col min="33" max="33" width="12.00390625" style="1" customWidth="1"/>
    <col min="34" max="37" width="9.125" style="1" customWidth="1"/>
    <col min="38" max="38" width="10.375" style="1" customWidth="1"/>
    <col min="39" max="16384" width="9.125" style="1" customWidth="1"/>
  </cols>
  <sheetData>
    <row r="1" spans="1:17" ht="15.75">
      <c r="A1" s="45"/>
      <c r="B1" s="306" t="s">
        <v>14</v>
      </c>
      <c r="C1" s="306"/>
      <c r="D1" s="306"/>
      <c r="E1" s="304" t="s">
        <v>15</v>
      </c>
      <c r="F1" s="304"/>
      <c r="G1" s="304"/>
      <c r="H1" s="304"/>
      <c r="I1" s="304"/>
      <c r="J1" s="304"/>
      <c r="K1" s="304"/>
      <c r="L1" s="61"/>
      <c r="M1" s="61"/>
      <c r="N1" s="59"/>
      <c r="O1" s="59"/>
      <c r="P1" s="59"/>
      <c r="Q1" s="59"/>
    </row>
    <row r="2" spans="1:17" ht="14.25">
      <c r="A2" s="46"/>
      <c r="B2" s="140"/>
      <c r="C2" s="140">
        <v>23086607</v>
      </c>
      <c r="D2" s="140"/>
      <c r="E2" s="62"/>
      <c r="F2" s="309" t="s">
        <v>148</v>
      </c>
      <c r="G2" s="309"/>
      <c r="H2" s="309"/>
      <c r="I2" s="309"/>
      <c r="J2" s="60"/>
      <c r="K2" s="60"/>
      <c r="L2" s="60"/>
      <c r="M2" s="60"/>
      <c r="N2" s="60"/>
      <c r="O2" s="60"/>
      <c r="P2" s="60"/>
      <c r="Q2" s="59"/>
    </row>
    <row r="3" spans="1:38" ht="15" customHeight="1">
      <c r="A3" s="46"/>
      <c r="B3" s="60"/>
      <c r="C3" s="63"/>
      <c r="D3" s="63"/>
      <c r="E3" s="63"/>
      <c r="F3" s="309" t="s">
        <v>138</v>
      </c>
      <c r="G3" s="309"/>
      <c r="H3" s="309"/>
      <c r="I3" s="309"/>
      <c r="J3" s="60"/>
      <c r="K3" s="60"/>
      <c r="L3" s="60"/>
      <c r="M3" s="20"/>
      <c r="N3" s="60"/>
      <c r="O3" s="60"/>
      <c r="P3" s="60"/>
      <c r="Q3" s="59"/>
      <c r="AD3" s="3"/>
      <c r="AE3" s="3"/>
      <c r="AF3" s="3"/>
      <c r="AG3" s="3"/>
      <c r="AH3" s="3"/>
      <c r="AI3" s="3"/>
      <c r="AJ3" s="3"/>
      <c r="AK3" s="3"/>
      <c r="AL3" s="3"/>
    </row>
    <row r="4" spans="1:38" ht="13.5" thickBot="1">
      <c r="A4" s="46"/>
      <c r="B4" s="60"/>
      <c r="C4" s="81"/>
      <c r="D4" s="81"/>
      <c r="E4" s="81"/>
      <c r="F4" s="224"/>
      <c r="G4" s="224"/>
      <c r="H4" s="224"/>
      <c r="I4" s="224"/>
      <c r="J4" s="223"/>
      <c r="K4" s="223"/>
      <c r="L4" s="223"/>
      <c r="M4" s="223"/>
      <c r="N4" s="223"/>
      <c r="O4" s="223"/>
      <c r="P4" s="223"/>
      <c r="Q4" s="59"/>
      <c r="AD4" s="3"/>
      <c r="AE4" s="3"/>
      <c r="AF4" s="3"/>
      <c r="AG4" s="3"/>
      <c r="AH4" s="3"/>
      <c r="AI4" s="3"/>
      <c r="AJ4" s="3"/>
      <c r="AK4" s="3"/>
      <c r="AL4" s="3"/>
    </row>
    <row r="5" spans="1:38" ht="14.25" customHeight="1" thickBot="1">
      <c r="A5" s="46"/>
      <c r="B5" s="220" t="s">
        <v>59</v>
      </c>
      <c r="C5" s="65">
        <v>2111</v>
      </c>
      <c r="D5" s="65">
        <v>2120</v>
      </c>
      <c r="E5" s="65">
        <v>2210</v>
      </c>
      <c r="F5" s="65">
        <v>2220</v>
      </c>
      <c r="G5" s="65">
        <v>2240</v>
      </c>
      <c r="H5" s="65">
        <v>2800</v>
      </c>
      <c r="I5" s="65">
        <v>2250</v>
      </c>
      <c r="J5" s="65">
        <v>2271</v>
      </c>
      <c r="K5" s="65">
        <v>2272</v>
      </c>
      <c r="L5" s="65">
        <v>2274</v>
      </c>
      <c r="M5" s="65">
        <v>2273</v>
      </c>
      <c r="N5" s="65">
        <v>3110</v>
      </c>
      <c r="O5" s="167">
        <v>2282</v>
      </c>
      <c r="P5" s="167">
        <v>2730</v>
      </c>
      <c r="Q5" s="165" t="s">
        <v>62</v>
      </c>
      <c r="AD5" s="3"/>
      <c r="AE5" s="3"/>
      <c r="AF5" s="3"/>
      <c r="AG5" s="3"/>
      <c r="AH5" s="3"/>
      <c r="AI5" s="3"/>
      <c r="AJ5" s="3"/>
      <c r="AK5" s="3"/>
      <c r="AL5" s="3"/>
    </row>
    <row r="6" spans="1:38" ht="13.5" thickBot="1">
      <c r="A6" s="46"/>
      <c r="B6" s="111" t="s">
        <v>60</v>
      </c>
      <c r="C6" s="112">
        <v>855455.23</v>
      </c>
      <c r="D6" s="113">
        <v>193241.44</v>
      </c>
      <c r="E6" s="113">
        <v>36366.18</v>
      </c>
      <c r="F6" s="113"/>
      <c r="G6" s="113">
        <v>13270.6</v>
      </c>
      <c r="H6" s="113">
        <v>480</v>
      </c>
      <c r="I6" s="114"/>
      <c r="J6" s="114"/>
      <c r="K6" s="114">
        <v>24.62</v>
      </c>
      <c r="L6" s="114">
        <v>2816.64</v>
      </c>
      <c r="M6" s="114"/>
      <c r="N6" s="114"/>
      <c r="O6" s="245"/>
      <c r="P6" s="168">
        <v>2250</v>
      </c>
      <c r="Q6" s="174">
        <f>SUM(C6:P6)</f>
        <v>1103904.71</v>
      </c>
      <c r="AD6" s="3"/>
      <c r="AE6" s="3"/>
      <c r="AF6" s="3"/>
      <c r="AG6" s="3"/>
      <c r="AH6" s="3"/>
      <c r="AI6" s="3"/>
      <c r="AJ6" s="3"/>
      <c r="AK6" s="3"/>
      <c r="AL6" s="3"/>
    </row>
    <row r="7" spans="1:38" ht="12.75">
      <c r="A7" s="46"/>
      <c r="B7" s="67">
        <v>1</v>
      </c>
      <c r="C7" s="117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69"/>
      <c r="P7" s="169"/>
      <c r="Q7" s="101">
        <f aca="true" t="shared" si="0" ref="Q7:Q36">SUM(C7:P7)</f>
        <v>0</v>
      </c>
      <c r="AD7" s="3"/>
      <c r="AE7" s="3"/>
      <c r="AF7" s="3"/>
      <c r="AG7" s="3"/>
      <c r="AH7" s="3"/>
      <c r="AI7" s="3"/>
      <c r="AJ7" s="3"/>
      <c r="AK7" s="3"/>
      <c r="AL7" s="3"/>
    </row>
    <row r="8" spans="1:38" ht="12.75">
      <c r="A8" s="46"/>
      <c r="B8" s="69">
        <v>2</v>
      </c>
      <c r="C8" s="53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70"/>
      <c r="P8" s="170"/>
      <c r="Q8" s="103">
        <f t="shared" si="0"/>
        <v>0</v>
      </c>
      <c r="AD8" s="3"/>
      <c r="AE8" s="3"/>
      <c r="AF8" s="3"/>
      <c r="AG8" s="3"/>
      <c r="AH8" s="3"/>
      <c r="AI8" s="3"/>
      <c r="AJ8" s="3"/>
      <c r="AK8" s="3"/>
      <c r="AL8" s="3"/>
    </row>
    <row r="9" spans="1:38" ht="12.75">
      <c r="A9" s="46"/>
      <c r="B9" s="69">
        <v>3</v>
      </c>
      <c r="C9" s="53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170"/>
      <c r="P9" s="170"/>
      <c r="Q9" s="103">
        <f t="shared" si="0"/>
        <v>0</v>
      </c>
      <c r="AD9" s="3"/>
      <c r="AE9" s="3"/>
      <c r="AF9" s="3"/>
      <c r="AG9" s="3"/>
      <c r="AH9" s="3"/>
      <c r="AI9" s="3"/>
      <c r="AJ9" s="3"/>
      <c r="AK9" s="3"/>
      <c r="AL9" s="3"/>
    </row>
    <row r="10" spans="1:38" ht="12.75">
      <c r="A10" s="46"/>
      <c r="B10" s="69">
        <v>4</v>
      </c>
      <c r="C10" s="53"/>
      <c r="D10" s="72"/>
      <c r="E10" s="72"/>
      <c r="F10" s="72"/>
      <c r="G10" s="72"/>
      <c r="H10" s="72"/>
      <c r="I10" s="72"/>
      <c r="J10" s="72"/>
      <c r="K10" s="72"/>
      <c r="M10" s="72"/>
      <c r="N10" s="72"/>
      <c r="O10" s="170"/>
      <c r="P10" s="170"/>
      <c r="Q10" s="103">
        <f t="shared" si="0"/>
        <v>0</v>
      </c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5.75">
      <c r="A11" s="47"/>
      <c r="B11" s="69">
        <v>5</v>
      </c>
      <c r="C11" s="53"/>
      <c r="D11" s="72"/>
      <c r="E11" s="70"/>
      <c r="F11" s="70"/>
      <c r="G11" s="70"/>
      <c r="H11" s="70"/>
      <c r="I11" s="72"/>
      <c r="J11" s="72"/>
      <c r="K11" s="72"/>
      <c r="L11" s="72"/>
      <c r="M11" s="72"/>
      <c r="N11" s="72"/>
      <c r="O11" s="170"/>
      <c r="P11" s="170"/>
      <c r="Q11" s="103">
        <f t="shared" si="0"/>
        <v>0</v>
      </c>
      <c r="AD11" s="307"/>
      <c r="AE11" s="308"/>
      <c r="AF11" s="308"/>
      <c r="AG11" s="308"/>
      <c r="AH11" s="308"/>
      <c r="AI11" s="208"/>
      <c r="AJ11" s="3"/>
      <c r="AK11" s="3"/>
      <c r="AL11" s="3"/>
    </row>
    <row r="12" spans="1:38" ht="12.75">
      <c r="A12" s="48"/>
      <c r="B12" s="69">
        <v>6</v>
      </c>
      <c r="C12" s="53"/>
      <c r="D12" s="70"/>
      <c r="E12" s="70"/>
      <c r="F12" s="70"/>
      <c r="G12" s="70"/>
      <c r="H12" s="70"/>
      <c r="I12" s="72"/>
      <c r="J12" s="72"/>
      <c r="K12" s="72"/>
      <c r="L12" s="72"/>
      <c r="M12" s="72"/>
      <c r="N12" s="72"/>
      <c r="O12" s="170"/>
      <c r="P12" s="170"/>
      <c r="Q12" s="103">
        <f t="shared" si="0"/>
        <v>0</v>
      </c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2.75">
      <c r="A13" s="49"/>
      <c r="B13" s="69">
        <v>7</v>
      </c>
      <c r="C13" s="71"/>
      <c r="D13" s="70"/>
      <c r="E13" s="70"/>
      <c r="F13" s="70"/>
      <c r="G13" s="70"/>
      <c r="H13" s="70"/>
      <c r="I13" s="72"/>
      <c r="J13" s="72"/>
      <c r="K13" s="72"/>
      <c r="L13" s="72"/>
      <c r="M13" s="72"/>
      <c r="N13" s="72"/>
      <c r="O13" s="170"/>
      <c r="P13" s="170"/>
      <c r="Q13" s="103">
        <f t="shared" si="0"/>
        <v>0</v>
      </c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4.25">
      <c r="A14" s="47"/>
      <c r="B14" s="69">
        <v>8</v>
      </c>
      <c r="C14" s="53"/>
      <c r="D14" s="70"/>
      <c r="E14" s="70"/>
      <c r="F14" s="70"/>
      <c r="G14" s="70"/>
      <c r="H14" s="70"/>
      <c r="I14" s="72"/>
      <c r="J14" s="72"/>
      <c r="K14" s="72"/>
      <c r="L14" s="72"/>
      <c r="M14" s="72"/>
      <c r="N14" s="72"/>
      <c r="O14" s="170"/>
      <c r="P14" s="170"/>
      <c r="Q14" s="103">
        <f t="shared" si="0"/>
        <v>0</v>
      </c>
      <c r="AD14" s="3"/>
      <c r="AE14" s="3"/>
      <c r="AF14" s="209"/>
      <c r="AG14" s="208"/>
      <c r="AH14" s="210"/>
      <c r="AI14" s="208"/>
      <c r="AJ14" s="208"/>
      <c r="AK14" s="208"/>
      <c r="AL14" s="209"/>
    </row>
    <row r="15" spans="1:38" ht="12.75">
      <c r="A15" s="50"/>
      <c r="B15" s="69">
        <v>9</v>
      </c>
      <c r="C15" s="53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170"/>
      <c r="P15" s="170"/>
      <c r="Q15" s="103">
        <f t="shared" si="0"/>
        <v>0</v>
      </c>
      <c r="AD15" s="3"/>
      <c r="AE15" s="3"/>
      <c r="AF15" s="3"/>
      <c r="AG15" s="3"/>
      <c r="AH15" s="3"/>
      <c r="AI15" s="3"/>
      <c r="AJ15" s="3"/>
      <c r="AK15" s="3"/>
      <c r="AL15" s="3"/>
    </row>
    <row r="16" spans="1:38" s="4" customFormat="1" ht="12.75">
      <c r="A16" s="51"/>
      <c r="B16" s="69">
        <v>10</v>
      </c>
      <c r="C16" s="53"/>
      <c r="D16" s="72"/>
      <c r="E16" s="116"/>
      <c r="F16" s="116"/>
      <c r="G16" s="116"/>
      <c r="H16" s="116"/>
      <c r="I16" s="72"/>
      <c r="J16" s="72"/>
      <c r="K16" s="72"/>
      <c r="L16" s="72"/>
      <c r="M16" s="72"/>
      <c r="N16" s="72"/>
      <c r="O16" s="170"/>
      <c r="P16" s="170"/>
      <c r="Q16" s="103">
        <f t="shared" si="0"/>
        <v>0</v>
      </c>
      <c r="AD16" s="8"/>
      <c r="AE16" s="8"/>
      <c r="AF16" s="8"/>
      <c r="AG16" s="8"/>
      <c r="AH16" s="8"/>
      <c r="AI16" s="8"/>
      <c r="AJ16" s="8"/>
      <c r="AK16" s="8"/>
      <c r="AL16" s="8"/>
    </row>
    <row r="17" spans="1:152" s="4" customFormat="1" ht="12.75">
      <c r="A17" s="51"/>
      <c r="B17" s="69">
        <v>11</v>
      </c>
      <c r="C17" s="53"/>
      <c r="D17" s="72"/>
      <c r="E17" s="116"/>
      <c r="F17" s="116"/>
      <c r="G17" s="116"/>
      <c r="H17" s="116"/>
      <c r="I17" s="72"/>
      <c r="J17" s="72"/>
      <c r="K17" s="72"/>
      <c r="L17" s="72"/>
      <c r="M17" s="72"/>
      <c r="N17" s="72"/>
      <c r="O17" s="170"/>
      <c r="P17" s="170"/>
      <c r="Q17" s="103">
        <f t="shared" si="0"/>
        <v>0</v>
      </c>
      <c r="T17" s="265"/>
      <c r="U17" s="265"/>
      <c r="V17" s="265"/>
      <c r="W17" s="265"/>
      <c r="AD17" s="8"/>
      <c r="AE17" s="8"/>
      <c r="AF17" s="8"/>
      <c r="AG17" s="8"/>
      <c r="AH17" s="8"/>
      <c r="AI17" s="8"/>
      <c r="AJ17" s="8"/>
      <c r="AK17" s="8"/>
      <c r="AL17" s="8"/>
      <c r="EV17" s="4" t="s">
        <v>21</v>
      </c>
    </row>
    <row r="18" spans="1:38" s="4" customFormat="1" ht="12.75">
      <c r="A18" s="51"/>
      <c r="B18" s="69">
        <v>12</v>
      </c>
      <c r="C18" s="53"/>
      <c r="D18" s="72"/>
      <c r="E18" s="116"/>
      <c r="F18" s="116"/>
      <c r="G18" s="116"/>
      <c r="H18" s="72"/>
      <c r="I18" s="72"/>
      <c r="J18" s="72"/>
      <c r="K18" s="72"/>
      <c r="L18" s="72"/>
      <c r="M18" s="72"/>
      <c r="N18" s="72"/>
      <c r="O18" s="170"/>
      <c r="P18" s="170"/>
      <c r="Q18" s="103">
        <f t="shared" si="0"/>
        <v>0</v>
      </c>
      <c r="AD18" s="8"/>
      <c r="AE18" s="8"/>
      <c r="AF18" s="8"/>
      <c r="AG18" s="8"/>
      <c r="AH18" s="8"/>
      <c r="AI18" s="8"/>
      <c r="AJ18" s="8"/>
      <c r="AK18" s="8"/>
      <c r="AL18" s="8"/>
    </row>
    <row r="19" spans="1:38" s="4" customFormat="1" ht="12.75">
      <c r="A19" s="52"/>
      <c r="B19" s="69">
        <v>13</v>
      </c>
      <c r="C19" s="53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70"/>
      <c r="P19" s="170"/>
      <c r="Q19" s="103">
        <f t="shared" si="0"/>
        <v>0</v>
      </c>
      <c r="AD19" s="8"/>
      <c r="AE19" s="8"/>
      <c r="AF19" s="8"/>
      <c r="AG19" s="8"/>
      <c r="AH19" s="8"/>
      <c r="AI19" s="8"/>
      <c r="AJ19" s="8"/>
      <c r="AK19" s="8"/>
      <c r="AL19" s="8"/>
    </row>
    <row r="20" spans="1:38" s="4" customFormat="1" ht="12.75">
      <c r="A20" s="52"/>
      <c r="B20" s="69">
        <v>14</v>
      </c>
      <c r="C20" s="5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170"/>
      <c r="P20" s="170"/>
      <c r="Q20" s="103">
        <f t="shared" si="0"/>
        <v>0</v>
      </c>
      <c r="AD20" s="8"/>
      <c r="AE20" s="8"/>
      <c r="AF20" s="8"/>
      <c r="AG20" s="8"/>
      <c r="AH20" s="8"/>
      <c r="AI20" s="8"/>
      <c r="AJ20" s="8"/>
      <c r="AK20" s="8"/>
      <c r="AL20" s="8"/>
    </row>
    <row r="21" spans="1:38" s="4" customFormat="1" ht="12.75">
      <c r="A21" s="52"/>
      <c r="B21" s="69">
        <v>15</v>
      </c>
      <c r="C21" s="53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70"/>
      <c r="P21" s="170"/>
      <c r="Q21" s="103">
        <f t="shared" si="0"/>
        <v>0</v>
      </c>
      <c r="Z21" s="20"/>
      <c r="AD21" s="8"/>
      <c r="AE21" s="211"/>
      <c r="AF21" s="212"/>
      <c r="AG21" s="213"/>
      <c r="AH21" s="8"/>
      <c r="AI21" s="8"/>
      <c r="AJ21" s="8"/>
      <c r="AK21" s="8"/>
      <c r="AL21" s="213"/>
    </row>
    <row r="22" spans="1:38" s="4" customFormat="1" ht="12.75">
      <c r="A22" s="52"/>
      <c r="B22" s="69">
        <v>16</v>
      </c>
      <c r="C22" s="53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70"/>
      <c r="P22" s="170"/>
      <c r="Q22" s="103">
        <f t="shared" si="0"/>
        <v>0</v>
      </c>
      <c r="AD22" s="8"/>
      <c r="AE22" s="42"/>
      <c r="AF22" s="8"/>
      <c r="AG22" s="214"/>
      <c r="AH22" s="8"/>
      <c r="AI22" s="8"/>
      <c r="AJ22" s="8"/>
      <c r="AK22" s="8"/>
      <c r="AL22" s="214"/>
    </row>
    <row r="23" spans="1:38" s="4" customFormat="1" ht="12.75">
      <c r="A23" s="52"/>
      <c r="B23" s="69">
        <v>17</v>
      </c>
      <c r="C23" s="53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170"/>
      <c r="P23" s="170"/>
      <c r="Q23" s="103">
        <f t="shared" si="0"/>
        <v>0</v>
      </c>
      <c r="AD23" s="8"/>
      <c r="AE23" s="42"/>
      <c r="AF23" s="8"/>
      <c r="AG23" s="214"/>
      <c r="AH23" s="8"/>
      <c r="AI23" s="8"/>
      <c r="AJ23" s="8"/>
      <c r="AK23" s="8"/>
      <c r="AL23" s="214"/>
    </row>
    <row r="24" spans="1:38" s="4" customFormat="1" ht="12.75">
      <c r="A24" s="52"/>
      <c r="B24" s="69">
        <v>18</v>
      </c>
      <c r="C24" s="53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170"/>
      <c r="P24" s="170"/>
      <c r="Q24" s="103">
        <f t="shared" si="0"/>
        <v>0</v>
      </c>
      <c r="AD24" s="8"/>
      <c r="AE24" s="42"/>
      <c r="AF24" s="8"/>
      <c r="AG24" s="214"/>
      <c r="AH24" s="8"/>
      <c r="AI24" s="8"/>
      <c r="AJ24" s="8"/>
      <c r="AK24" s="8"/>
      <c r="AL24" s="214"/>
    </row>
    <row r="25" spans="1:38" s="4" customFormat="1" ht="12.75">
      <c r="A25" s="52"/>
      <c r="B25" s="251">
        <v>19</v>
      </c>
      <c r="C25" s="5"/>
      <c r="D25" s="5"/>
      <c r="E25" s="116"/>
      <c r="F25" s="116"/>
      <c r="G25" s="116"/>
      <c r="H25" s="116"/>
      <c r="I25" s="72"/>
      <c r="J25" s="72"/>
      <c r="K25" s="72"/>
      <c r="L25" s="72"/>
      <c r="M25" s="72"/>
      <c r="N25" s="72"/>
      <c r="O25" s="170"/>
      <c r="P25" s="170"/>
      <c r="Q25" s="103">
        <f t="shared" si="0"/>
        <v>0</v>
      </c>
      <c r="Z25" s="21">
        <f>SUM(L25:Y25)</f>
        <v>0</v>
      </c>
      <c r="AD25" s="8"/>
      <c r="AE25" s="43"/>
      <c r="AF25" s="15"/>
      <c r="AG25" s="8"/>
      <c r="AH25" s="8"/>
      <c r="AI25" s="8"/>
      <c r="AJ25" s="8"/>
      <c r="AK25" s="8"/>
      <c r="AL25" s="8"/>
    </row>
    <row r="26" spans="1:38" s="4" customFormat="1" ht="12.75">
      <c r="A26" s="52"/>
      <c r="B26" s="69">
        <v>20</v>
      </c>
      <c r="C26" s="53"/>
      <c r="D26" s="116"/>
      <c r="E26" s="116"/>
      <c r="F26" s="116"/>
      <c r="G26" s="116"/>
      <c r="H26" s="116"/>
      <c r="I26" s="72"/>
      <c r="J26" s="72"/>
      <c r="K26" s="72"/>
      <c r="L26" s="72"/>
      <c r="M26" s="72"/>
      <c r="N26" s="72"/>
      <c r="O26" s="170"/>
      <c r="P26" s="170"/>
      <c r="Q26" s="103">
        <f t="shared" si="0"/>
        <v>0</v>
      </c>
      <c r="Z26" s="21">
        <f>SUM(L26:Y26)</f>
        <v>0</v>
      </c>
      <c r="AD26" s="8"/>
      <c r="AE26" s="43"/>
      <c r="AF26" s="15"/>
      <c r="AG26" s="8"/>
      <c r="AH26" s="8"/>
      <c r="AI26" s="8"/>
      <c r="AJ26" s="8"/>
      <c r="AK26" s="8"/>
      <c r="AL26" s="8"/>
    </row>
    <row r="27" spans="1:38" s="4" customFormat="1" ht="12.75">
      <c r="A27" s="52"/>
      <c r="B27" s="69">
        <v>21</v>
      </c>
      <c r="C27" s="53"/>
      <c r="D27" s="116"/>
      <c r="E27" s="116"/>
      <c r="F27" s="116"/>
      <c r="G27" s="116"/>
      <c r="H27" s="116"/>
      <c r="I27" s="72"/>
      <c r="J27" s="72"/>
      <c r="K27" s="72"/>
      <c r="L27" s="72"/>
      <c r="M27" s="72"/>
      <c r="N27" s="72"/>
      <c r="O27" s="170"/>
      <c r="P27" s="170"/>
      <c r="Q27" s="103">
        <f t="shared" si="0"/>
        <v>0</v>
      </c>
      <c r="Z27" s="4">
        <f>SUM(L27:Y27)</f>
        <v>0</v>
      </c>
      <c r="AD27" s="8"/>
      <c r="AE27" s="42"/>
      <c r="AF27" s="15"/>
      <c r="AG27" s="8"/>
      <c r="AH27" s="8"/>
      <c r="AI27" s="8"/>
      <c r="AJ27" s="8"/>
      <c r="AK27" s="8"/>
      <c r="AL27" s="8"/>
    </row>
    <row r="28" spans="1:38" s="4" customFormat="1" ht="12.75">
      <c r="A28" s="52"/>
      <c r="B28" s="69">
        <v>22</v>
      </c>
      <c r="C28" s="53"/>
      <c r="D28" s="116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70"/>
      <c r="P28" s="170"/>
      <c r="Q28" s="103">
        <f>SUM(C28:P28)</f>
        <v>0</v>
      </c>
      <c r="AD28" s="8"/>
      <c r="AE28" s="42"/>
      <c r="AF28" s="8"/>
      <c r="AG28" s="214"/>
      <c r="AH28" s="8"/>
      <c r="AI28" s="8"/>
      <c r="AJ28" s="8"/>
      <c r="AK28" s="8"/>
      <c r="AL28" s="8"/>
    </row>
    <row r="29" spans="1:38" s="4" customFormat="1" ht="12.75">
      <c r="A29" s="52"/>
      <c r="B29" s="69">
        <v>23</v>
      </c>
      <c r="C29" s="53"/>
      <c r="D29" s="72"/>
      <c r="E29" s="116"/>
      <c r="F29" s="116"/>
      <c r="G29" s="116"/>
      <c r="H29" s="116"/>
      <c r="I29" s="72"/>
      <c r="J29" s="72"/>
      <c r="K29" s="72"/>
      <c r="L29" s="72"/>
      <c r="M29" s="72"/>
      <c r="N29" s="72"/>
      <c r="O29" s="170"/>
      <c r="P29" s="170"/>
      <c r="Q29" s="103">
        <f>SUM(C29:P29)</f>
        <v>0</v>
      </c>
      <c r="Z29" s="4">
        <f aca="true" t="shared" si="1" ref="Z29:Z37">SUM(L29:Y29)</f>
        <v>0</v>
      </c>
      <c r="AD29" s="8"/>
      <c r="AE29" s="43"/>
      <c r="AF29" s="15"/>
      <c r="AG29" s="8"/>
      <c r="AH29" s="8"/>
      <c r="AI29" s="8"/>
      <c r="AJ29" s="8"/>
      <c r="AK29" s="8"/>
      <c r="AL29" s="8"/>
    </row>
    <row r="30" spans="1:38" s="4" customFormat="1" ht="12.75">
      <c r="A30" s="52"/>
      <c r="B30" s="69">
        <v>24</v>
      </c>
      <c r="C30" s="53"/>
      <c r="D30" s="116"/>
      <c r="E30" s="116"/>
      <c r="F30" s="116"/>
      <c r="G30" s="116"/>
      <c r="H30" s="116"/>
      <c r="I30" s="72"/>
      <c r="J30" s="72"/>
      <c r="K30" s="72"/>
      <c r="L30" s="119"/>
      <c r="M30" s="72"/>
      <c r="N30" s="72"/>
      <c r="O30" s="170"/>
      <c r="P30" s="170"/>
      <c r="Q30" s="103">
        <f t="shared" si="0"/>
        <v>0</v>
      </c>
      <c r="Z30" s="4">
        <f t="shared" si="1"/>
        <v>0</v>
      </c>
      <c r="AD30" s="8"/>
      <c r="AE30" s="43"/>
      <c r="AF30" s="15"/>
      <c r="AG30" s="8"/>
      <c r="AH30" s="8"/>
      <c r="AI30" s="8"/>
      <c r="AJ30" s="8"/>
      <c r="AK30" s="8"/>
      <c r="AL30" s="8"/>
    </row>
    <row r="31" spans="1:38" s="4" customFormat="1" ht="12.75">
      <c r="A31" s="52"/>
      <c r="B31" s="69">
        <v>25</v>
      </c>
      <c r="C31" s="53"/>
      <c r="D31" s="118"/>
      <c r="E31" s="116"/>
      <c r="F31" s="116"/>
      <c r="G31" s="116"/>
      <c r="H31" s="116"/>
      <c r="I31" s="72"/>
      <c r="J31" s="72"/>
      <c r="K31" s="72"/>
      <c r="L31" s="72"/>
      <c r="M31" s="72"/>
      <c r="N31" s="72"/>
      <c r="O31" s="170"/>
      <c r="P31" s="170"/>
      <c r="Q31" s="103">
        <f t="shared" si="0"/>
        <v>0</v>
      </c>
      <c r="Z31" s="4">
        <f t="shared" si="1"/>
        <v>0</v>
      </c>
      <c r="AD31" s="8"/>
      <c r="AE31" s="43"/>
      <c r="AF31" s="15"/>
      <c r="AG31" s="8"/>
      <c r="AH31" s="8"/>
      <c r="AI31" s="8"/>
      <c r="AJ31" s="8"/>
      <c r="AK31" s="8"/>
      <c r="AL31" s="8"/>
    </row>
    <row r="32" spans="1:38" s="4" customFormat="1" ht="12.75">
      <c r="A32" s="52"/>
      <c r="B32" s="69">
        <v>26</v>
      </c>
      <c r="C32" s="120"/>
      <c r="D32" s="116"/>
      <c r="E32" s="116"/>
      <c r="F32" s="116"/>
      <c r="G32" s="116"/>
      <c r="H32" s="116"/>
      <c r="I32" s="72"/>
      <c r="J32" s="72"/>
      <c r="K32" s="72"/>
      <c r="L32" s="72"/>
      <c r="M32" s="72"/>
      <c r="N32" s="72"/>
      <c r="O32" s="170"/>
      <c r="P32" s="170"/>
      <c r="Q32" s="103">
        <f t="shared" si="0"/>
        <v>0</v>
      </c>
      <c r="Z32" s="4">
        <f t="shared" si="1"/>
        <v>0</v>
      </c>
      <c r="AD32" s="8"/>
      <c r="AE32" s="43"/>
      <c r="AF32" s="15"/>
      <c r="AG32" s="8"/>
      <c r="AH32" s="8"/>
      <c r="AI32" s="8"/>
      <c r="AJ32" s="8"/>
      <c r="AK32" s="8"/>
      <c r="AL32" s="8"/>
    </row>
    <row r="33" spans="1:38" s="4" customFormat="1" ht="12.75">
      <c r="A33" s="52"/>
      <c r="B33" s="69">
        <v>27</v>
      </c>
      <c r="C33" s="53"/>
      <c r="D33" s="116"/>
      <c r="E33" s="116"/>
      <c r="F33" s="116"/>
      <c r="G33" s="116"/>
      <c r="H33" s="116"/>
      <c r="I33" s="72"/>
      <c r="J33" s="72"/>
      <c r="K33" s="72"/>
      <c r="L33" s="72"/>
      <c r="M33" s="72"/>
      <c r="N33" s="72"/>
      <c r="O33" s="170"/>
      <c r="P33" s="170"/>
      <c r="Q33" s="103">
        <f t="shared" si="0"/>
        <v>0</v>
      </c>
      <c r="Z33" s="4">
        <f t="shared" si="1"/>
        <v>0</v>
      </c>
      <c r="AD33" s="8"/>
      <c r="AE33" s="43"/>
      <c r="AF33" s="15"/>
      <c r="AG33" s="8"/>
      <c r="AH33" s="8"/>
      <c r="AI33" s="8"/>
      <c r="AJ33" s="8"/>
      <c r="AK33" s="8"/>
      <c r="AL33" s="8"/>
    </row>
    <row r="34" spans="1:38" s="4" customFormat="1" ht="12.75">
      <c r="A34" s="52"/>
      <c r="B34" s="69">
        <v>28</v>
      </c>
      <c r="C34" s="53"/>
      <c r="D34" s="116"/>
      <c r="E34" s="116"/>
      <c r="F34" s="116"/>
      <c r="G34" s="116"/>
      <c r="H34" s="116"/>
      <c r="I34" s="72"/>
      <c r="J34" s="72"/>
      <c r="K34" s="72"/>
      <c r="L34" s="72"/>
      <c r="M34" s="72"/>
      <c r="N34" s="72"/>
      <c r="O34" s="170"/>
      <c r="P34" s="170"/>
      <c r="Q34" s="103">
        <f t="shared" si="0"/>
        <v>0</v>
      </c>
      <c r="Z34" s="4">
        <f t="shared" si="1"/>
        <v>0</v>
      </c>
      <c r="AD34" s="8"/>
      <c r="AE34" s="43"/>
      <c r="AF34" s="15"/>
      <c r="AG34" s="8"/>
      <c r="AH34" s="8"/>
      <c r="AI34" s="8"/>
      <c r="AJ34" s="8"/>
      <c r="AK34" s="8"/>
      <c r="AL34" s="8"/>
    </row>
    <row r="35" spans="1:38" s="4" customFormat="1" ht="12.75">
      <c r="A35" s="52"/>
      <c r="B35" s="69">
        <v>29</v>
      </c>
      <c r="C35" s="53"/>
      <c r="D35" s="116"/>
      <c r="E35" s="116"/>
      <c r="F35" s="116"/>
      <c r="G35" s="116"/>
      <c r="H35" s="116"/>
      <c r="I35" s="72"/>
      <c r="J35" s="72"/>
      <c r="K35" s="72"/>
      <c r="L35" s="72"/>
      <c r="M35" s="72"/>
      <c r="N35" s="72"/>
      <c r="O35" s="170"/>
      <c r="P35" s="170"/>
      <c r="Q35" s="103">
        <f t="shared" si="0"/>
        <v>0</v>
      </c>
      <c r="Z35" s="4">
        <f t="shared" si="1"/>
        <v>0</v>
      </c>
      <c r="AD35" s="8"/>
      <c r="AE35" s="43"/>
      <c r="AF35" s="15"/>
      <c r="AG35" s="8"/>
      <c r="AH35" s="8"/>
      <c r="AI35" s="8"/>
      <c r="AJ35" s="8"/>
      <c r="AK35" s="8"/>
      <c r="AL35" s="8"/>
    </row>
    <row r="36" spans="1:38" s="4" customFormat="1" ht="13.5" thickBot="1">
      <c r="A36" s="52"/>
      <c r="B36" s="73">
        <v>31</v>
      </c>
      <c r="C36" s="246"/>
      <c r="D36" s="247"/>
      <c r="E36" s="116"/>
      <c r="F36" s="116"/>
      <c r="G36" s="116"/>
      <c r="H36" s="116"/>
      <c r="I36" s="72"/>
      <c r="J36" s="72"/>
      <c r="K36" s="72"/>
      <c r="L36" s="72"/>
      <c r="M36" s="72"/>
      <c r="N36" s="72"/>
      <c r="O36" s="170"/>
      <c r="P36" s="170"/>
      <c r="Q36" s="103">
        <f t="shared" si="0"/>
        <v>0</v>
      </c>
      <c r="Z36" s="4">
        <f t="shared" si="1"/>
        <v>0</v>
      </c>
      <c r="AD36" s="8"/>
      <c r="AE36" s="43"/>
      <c r="AF36" s="15"/>
      <c r="AG36" s="8"/>
      <c r="AH36" s="8"/>
      <c r="AI36" s="8"/>
      <c r="AJ36" s="8"/>
      <c r="AK36" s="8"/>
      <c r="AL36" s="8"/>
    </row>
    <row r="37" spans="1:38" s="4" customFormat="1" ht="13.5" thickBot="1">
      <c r="A37" s="52"/>
      <c r="B37" s="54" t="s">
        <v>61</v>
      </c>
      <c r="C37" s="74">
        <f aca="true" t="shared" si="2" ref="C37:P37">SUM(C7:C36)</f>
        <v>0</v>
      </c>
      <c r="D37" s="74">
        <f t="shared" si="2"/>
        <v>0</v>
      </c>
      <c r="E37" s="74">
        <f t="shared" si="2"/>
        <v>0</v>
      </c>
      <c r="F37" s="74">
        <f t="shared" si="2"/>
        <v>0</v>
      </c>
      <c r="G37" s="74">
        <f t="shared" si="2"/>
        <v>0</v>
      </c>
      <c r="H37" s="74">
        <f t="shared" si="2"/>
        <v>0</v>
      </c>
      <c r="I37" s="74">
        <f t="shared" si="2"/>
        <v>0</v>
      </c>
      <c r="J37" s="74">
        <f t="shared" si="2"/>
        <v>0</v>
      </c>
      <c r="K37" s="74">
        <f t="shared" si="2"/>
        <v>0</v>
      </c>
      <c r="L37" s="74">
        <f t="shared" si="2"/>
        <v>0</v>
      </c>
      <c r="M37" s="74">
        <f t="shared" si="2"/>
        <v>0</v>
      </c>
      <c r="N37" s="74">
        <f t="shared" si="2"/>
        <v>0</v>
      </c>
      <c r="O37" s="74">
        <f t="shared" si="2"/>
        <v>0</v>
      </c>
      <c r="P37" s="74">
        <f t="shared" si="2"/>
        <v>0</v>
      </c>
      <c r="Q37" s="74">
        <f>SUM(C37:P37)</f>
        <v>0</v>
      </c>
      <c r="Z37" s="4">
        <f t="shared" si="1"/>
        <v>0</v>
      </c>
      <c r="AD37" s="8"/>
      <c r="AE37" s="43"/>
      <c r="AF37" s="15"/>
      <c r="AG37" s="8"/>
      <c r="AH37" s="8"/>
      <c r="AI37" s="8"/>
      <c r="AJ37" s="8"/>
      <c r="AK37" s="8"/>
      <c r="AL37" s="8"/>
    </row>
    <row r="38" spans="1:38" s="4" customFormat="1" ht="13.5" thickBot="1">
      <c r="A38" s="52"/>
      <c r="B38" s="54" t="s">
        <v>62</v>
      </c>
      <c r="C38" s="75">
        <f>C6+C37</f>
        <v>855455.23</v>
      </c>
      <c r="D38" s="76">
        <f aca="true" t="shared" si="3" ref="D38:P38">D6+D37</f>
        <v>193241.44</v>
      </c>
      <c r="E38" s="76">
        <f>E6+E37</f>
        <v>36366.18</v>
      </c>
      <c r="F38" s="76">
        <f t="shared" si="3"/>
        <v>0</v>
      </c>
      <c r="G38" s="76">
        <f>G6+G37</f>
        <v>13270.6</v>
      </c>
      <c r="H38" s="76">
        <f t="shared" si="3"/>
        <v>480</v>
      </c>
      <c r="I38" s="76">
        <f t="shared" si="3"/>
        <v>0</v>
      </c>
      <c r="J38" s="76">
        <f t="shared" si="3"/>
        <v>0</v>
      </c>
      <c r="K38" s="76">
        <f t="shared" si="3"/>
        <v>24.62</v>
      </c>
      <c r="L38" s="76">
        <f t="shared" si="3"/>
        <v>2816.64</v>
      </c>
      <c r="M38" s="76">
        <f t="shared" si="3"/>
        <v>0</v>
      </c>
      <c r="N38" s="76">
        <f t="shared" si="3"/>
        <v>0</v>
      </c>
      <c r="O38" s="76">
        <f t="shared" si="3"/>
        <v>0</v>
      </c>
      <c r="P38" s="171">
        <f t="shared" si="3"/>
        <v>2250</v>
      </c>
      <c r="Q38" s="175">
        <f>SUM(C38:P38)</f>
        <v>1103904.71</v>
      </c>
      <c r="AD38" s="8"/>
      <c r="AE38" s="42"/>
      <c r="AF38" s="15"/>
      <c r="AG38" s="8"/>
      <c r="AH38" s="8"/>
      <c r="AI38" s="8"/>
      <c r="AJ38" s="8"/>
      <c r="AK38" s="8"/>
      <c r="AL38" s="8"/>
    </row>
    <row r="39" spans="1:38" s="4" customFormat="1" ht="12.75">
      <c r="A39" s="52"/>
      <c r="B39" s="77"/>
      <c r="C39" s="7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172"/>
      <c r="P39" s="172"/>
      <c r="Q39" s="107"/>
      <c r="AD39" s="8"/>
      <c r="AE39" s="42"/>
      <c r="AF39" s="8"/>
      <c r="AG39" s="214"/>
      <c r="AH39" s="8"/>
      <c r="AI39" s="8"/>
      <c r="AJ39" s="8"/>
      <c r="AK39" s="8"/>
      <c r="AL39" s="8"/>
    </row>
    <row r="40" spans="1:38" s="4" customFormat="1" ht="12.75">
      <c r="A40" s="52"/>
      <c r="B40" s="79"/>
      <c r="C40" s="72"/>
      <c r="D40" s="56"/>
      <c r="E40" s="56"/>
      <c r="F40" s="56"/>
      <c r="G40" s="56"/>
      <c r="H40" s="56"/>
      <c r="I40" s="55"/>
      <c r="J40" s="55"/>
      <c r="K40" s="55"/>
      <c r="L40" s="55"/>
      <c r="M40" s="55"/>
      <c r="N40" s="55"/>
      <c r="O40" s="173"/>
      <c r="P40" s="173"/>
      <c r="Q40" s="95"/>
      <c r="Z40" s="4">
        <f aca="true" t="shared" si="4" ref="Z40:Z46">SUM(L40:Y40)</f>
        <v>0</v>
      </c>
      <c r="AD40" s="8"/>
      <c r="AE40" s="43"/>
      <c r="AF40" s="15"/>
      <c r="AG40" s="8"/>
      <c r="AH40" s="8"/>
      <c r="AI40" s="8"/>
      <c r="AJ40" s="8"/>
      <c r="AK40" s="8"/>
      <c r="AL40" s="8"/>
    </row>
    <row r="41" spans="1:38" s="4" customFormat="1" ht="12.75">
      <c r="A41" s="52"/>
      <c r="B41" s="80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Z41" s="4">
        <f t="shared" si="4"/>
        <v>0</v>
      </c>
      <c r="AD41" s="8"/>
      <c r="AE41" s="43"/>
      <c r="AF41" s="15"/>
      <c r="AG41" s="8"/>
      <c r="AH41" s="8"/>
      <c r="AI41" s="8"/>
      <c r="AJ41" s="8"/>
      <c r="AK41" s="8"/>
      <c r="AL41" s="8"/>
    </row>
    <row r="42" spans="1:38" s="4" customFormat="1" ht="12.75">
      <c r="A42" s="52"/>
      <c r="B42" s="80"/>
      <c r="C42" s="249">
        <f>C38-факт!C17-факт!C21</f>
        <v>0</v>
      </c>
      <c r="D42" s="249">
        <f>D38-факт!D17-факт!D21</f>
        <v>0</v>
      </c>
      <c r="E42" s="83"/>
      <c r="F42" s="82"/>
      <c r="G42" s="82"/>
      <c r="H42" s="82"/>
      <c r="I42" s="60"/>
      <c r="J42" s="60"/>
      <c r="K42" s="60"/>
      <c r="L42" s="60"/>
      <c r="M42" s="60"/>
      <c r="N42" s="60"/>
      <c r="O42" s="60"/>
      <c r="P42" s="60"/>
      <c r="Q42" s="59"/>
      <c r="Z42" s="4">
        <f t="shared" si="4"/>
        <v>0</v>
      </c>
      <c r="AD42" s="8"/>
      <c r="AE42" s="43"/>
      <c r="AF42" s="15"/>
      <c r="AG42" s="8"/>
      <c r="AH42" s="8"/>
      <c r="AI42" s="8"/>
      <c r="AJ42" s="8"/>
      <c r="AK42" s="8"/>
      <c r="AL42" s="8"/>
    </row>
    <row r="43" spans="1:38" s="4" customFormat="1" ht="12.75">
      <c r="A43" s="52"/>
      <c r="B43" s="80"/>
      <c r="C43" s="81"/>
      <c r="D43" s="82"/>
      <c r="E43" s="82"/>
      <c r="F43" s="82"/>
      <c r="G43" s="82"/>
      <c r="H43" s="82"/>
      <c r="I43" s="60"/>
      <c r="J43" s="60"/>
      <c r="K43" s="60"/>
      <c r="L43" s="60"/>
      <c r="M43" s="60"/>
      <c r="N43" s="60"/>
      <c r="O43" s="60"/>
      <c r="P43" s="60"/>
      <c r="Q43" s="59"/>
      <c r="Z43" s="4">
        <f t="shared" si="4"/>
        <v>0</v>
      </c>
      <c r="AD43" s="8"/>
      <c r="AE43" s="43"/>
      <c r="AF43" s="15"/>
      <c r="AG43" s="8"/>
      <c r="AH43" s="8"/>
      <c r="AI43" s="8"/>
      <c r="AJ43" s="8"/>
      <c r="AK43" s="8"/>
      <c r="AL43" s="8"/>
    </row>
    <row r="44" spans="1:38" s="4" customFormat="1" ht="12.75">
      <c r="A44" s="14"/>
      <c r="B44" s="84"/>
      <c r="C44" s="85"/>
      <c r="D44" s="86"/>
      <c r="E44" s="83"/>
      <c r="F44" s="83"/>
      <c r="G44" s="83"/>
      <c r="H44" s="83"/>
      <c r="I44" s="59"/>
      <c r="J44" s="59"/>
      <c r="K44" s="59"/>
      <c r="L44" s="59"/>
      <c r="M44" s="59"/>
      <c r="N44" s="59"/>
      <c r="O44" s="59"/>
      <c r="P44" s="59"/>
      <c r="Q44" s="59"/>
      <c r="Z44" s="4">
        <f t="shared" si="4"/>
        <v>0</v>
      </c>
      <c r="AD44" s="8"/>
      <c r="AE44" s="43"/>
      <c r="AF44" s="15"/>
      <c r="AG44" s="8"/>
      <c r="AH44" s="8"/>
      <c r="AI44" s="8"/>
      <c r="AJ44" s="8"/>
      <c r="AK44" s="8"/>
      <c r="AL44" s="8"/>
    </row>
    <row r="45" spans="1:38" s="4" customFormat="1" ht="12.75">
      <c r="A45" s="14"/>
      <c r="B45" s="84"/>
      <c r="C45" s="85"/>
      <c r="D45" s="83"/>
      <c r="E45" s="83"/>
      <c r="F45" s="83"/>
      <c r="G45" s="83"/>
      <c r="H45" s="83"/>
      <c r="I45" s="59"/>
      <c r="J45" s="59"/>
      <c r="K45" s="59"/>
      <c r="L45" s="59"/>
      <c r="M45" s="59"/>
      <c r="N45" s="59"/>
      <c r="O45" s="59"/>
      <c r="P45" s="59"/>
      <c r="Q45" s="59"/>
      <c r="Z45" s="4">
        <f t="shared" si="4"/>
        <v>0</v>
      </c>
      <c r="AD45" s="8"/>
      <c r="AE45" s="43"/>
      <c r="AF45" s="15"/>
      <c r="AG45" s="8"/>
      <c r="AH45" s="8"/>
      <c r="AI45" s="8"/>
      <c r="AJ45" s="8"/>
      <c r="AK45" s="8"/>
      <c r="AL45" s="8"/>
    </row>
    <row r="46" spans="1:38" s="4" customFormat="1" ht="12.75">
      <c r="A46" s="14"/>
      <c r="B46" s="84"/>
      <c r="C46" s="87"/>
      <c r="D46" s="86"/>
      <c r="E46" s="83"/>
      <c r="F46" s="83"/>
      <c r="G46" s="83"/>
      <c r="H46" s="83"/>
      <c r="I46" s="59"/>
      <c r="J46" s="59"/>
      <c r="K46" s="59"/>
      <c r="L46" s="59"/>
      <c r="M46" s="59"/>
      <c r="N46" s="59"/>
      <c r="O46" s="59"/>
      <c r="P46" s="59"/>
      <c r="Q46" s="59"/>
      <c r="Z46" s="4">
        <f t="shared" si="4"/>
        <v>0</v>
      </c>
      <c r="AD46" s="8"/>
      <c r="AE46" s="42"/>
      <c r="AF46" s="15"/>
      <c r="AG46" s="8"/>
      <c r="AH46" s="8"/>
      <c r="AI46" s="8"/>
      <c r="AJ46" s="8"/>
      <c r="AK46" s="8"/>
      <c r="AL46" s="8"/>
    </row>
    <row r="47" spans="1:38" s="4" customFormat="1" ht="12.75">
      <c r="A47" s="14"/>
      <c r="B47" s="84"/>
      <c r="C47" s="87"/>
      <c r="D47" s="88"/>
      <c r="E47" s="89"/>
      <c r="F47" s="89"/>
      <c r="G47" s="89"/>
      <c r="H47" s="89"/>
      <c r="I47" s="59"/>
      <c r="J47" s="59"/>
      <c r="K47" s="59"/>
      <c r="L47" s="59"/>
      <c r="M47" s="59"/>
      <c r="N47" s="59"/>
      <c r="O47" s="59"/>
      <c r="P47" s="59"/>
      <c r="Q47" s="59"/>
      <c r="AD47" s="8"/>
      <c r="AE47" s="42"/>
      <c r="AF47" s="8"/>
      <c r="AG47" s="214"/>
      <c r="AH47" s="8"/>
      <c r="AI47" s="8"/>
      <c r="AJ47" s="8"/>
      <c r="AK47" s="8"/>
      <c r="AL47" s="8"/>
    </row>
    <row r="48" spans="1:38" s="4" customFormat="1" ht="12.75">
      <c r="A48" s="14"/>
      <c r="B48" s="84"/>
      <c r="C48" s="85"/>
      <c r="D48" s="86"/>
      <c r="E48" s="83"/>
      <c r="F48" s="83"/>
      <c r="G48" s="83"/>
      <c r="H48" s="83"/>
      <c r="I48" s="59"/>
      <c r="J48" s="59"/>
      <c r="K48" s="59"/>
      <c r="L48" s="59"/>
      <c r="M48" s="59"/>
      <c r="N48" s="59"/>
      <c r="O48" s="59"/>
      <c r="P48" s="59"/>
      <c r="Q48" s="59"/>
      <c r="Z48" s="4">
        <f>SUM(L48:Y48)</f>
        <v>0</v>
      </c>
      <c r="AD48" s="8"/>
      <c r="AE48" s="43"/>
      <c r="AF48" s="15"/>
      <c r="AG48" s="8"/>
      <c r="AH48" s="8"/>
      <c r="AI48" s="8"/>
      <c r="AJ48" s="8"/>
      <c r="AK48" s="8"/>
      <c r="AL48" s="8"/>
    </row>
    <row r="49" spans="1:38" s="4" customFormat="1" ht="12.75">
      <c r="A49" s="14"/>
      <c r="B49" s="84"/>
      <c r="C49" s="85"/>
      <c r="D49" s="86"/>
      <c r="E49" s="83"/>
      <c r="F49" s="83"/>
      <c r="G49" s="83"/>
      <c r="H49" s="83"/>
      <c r="I49" s="59"/>
      <c r="J49" s="59"/>
      <c r="K49" s="59"/>
      <c r="L49" s="59"/>
      <c r="M49" s="59"/>
      <c r="N49" s="59"/>
      <c r="O49" s="59"/>
      <c r="P49" s="59"/>
      <c r="Q49" s="59"/>
      <c r="Z49" s="4">
        <f>SUM(L49:Y49)</f>
        <v>0</v>
      </c>
      <c r="AD49" s="8"/>
      <c r="AE49" s="43"/>
      <c r="AF49" s="15"/>
      <c r="AG49" s="8"/>
      <c r="AH49" s="8"/>
      <c r="AI49" s="8"/>
      <c r="AJ49" s="8"/>
      <c r="AK49" s="8"/>
      <c r="AL49" s="8"/>
    </row>
    <row r="50" spans="1:38" s="4" customFormat="1" ht="12.75">
      <c r="A50" s="14"/>
      <c r="B50" s="84"/>
      <c r="C50" s="87"/>
      <c r="D50" s="88"/>
      <c r="E50" s="89"/>
      <c r="F50" s="89"/>
      <c r="G50" s="89"/>
      <c r="H50" s="89"/>
      <c r="I50" s="59"/>
      <c r="J50" s="59"/>
      <c r="K50" s="59"/>
      <c r="L50" s="59"/>
      <c r="M50" s="59"/>
      <c r="N50" s="59"/>
      <c r="O50" s="59"/>
      <c r="P50" s="59"/>
      <c r="Q50" s="59"/>
      <c r="AD50" s="8"/>
      <c r="AE50" s="42"/>
      <c r="AF50" s="8"/>
      <c r="AG50" s="214"/>
      <c r="AH50" s="8"/>
      <c r="AI50" s="8"/>
      <c r="AJ50" s="8"/>
      <c r="AK50" s="8"/>
      <c r="AL50" s="8"/>
    </row>
    <row r="51" spans="1:38" s="4" customFormat="1" ht="12.75">
      <c r="A51" s="14"/>
      <c r="B51" s="84"/>
      <c r="C51" s="87"/>
      <c r="D51" s="88"/>
      <c r="E51" s="89"/>
      <c r="F51" s="89"/>
      <c r="G51" s="89"/>
      <c r="H51" s="89"/>
      <c r="I51" s="59"/>
      <c r="J51" s="59"/>
      <c r="K51" s="59"/>
      <c r="L51" s="59"/>
      <c r="M51" s="59"/>
      <c r="N51" s="59"/>
      <c r="O51" s="59"/>
      <c r="P51" s="59"/>
      <c r="Q51" s="59"/>
      <c r="AD51" s="8"/>
      <c r="AE51" s="42"/>
      <c r="AF51" s="8"/>
      <c r="AG51" s="214"/>
      <c r="AH51" s="8"/>
      <c r="AI51" s="8"/>
      <c r="AJ51" s="8"/>
      <c r="AK51" s="8"/>
      <c r="AL51" s="8"/>
    </row>
    <row r="52" spans="1:38" s="4" customFormat="1" ht="12.75">
      <c r="A52" s="14"/>
      <c r="B52" s="84"/>
      <c r="C52" s="87"/>
      <c r="D52" s="86"/>
      <c r="E52" s="83"/>
      <c r="F52" s="83"/>
      <c r="G52" s="83"/>
      <c r="H52" s="83"/>
      <c r="I52" s="59"/>
      <c r="J52" s="59"/>
      <c r="K52" s="59"/>
      <c r="L52" s="59"/>
      <c r="M52" s="59"/>
      <c r="N52" s="59"/>
      <c r="O52" s="59"/>
      <c r="P52" s="59"/>
      <c r="Q52" s="59"/>
      <c r="Z52" s="4">
        <f>SUM(L52:Y52)</f>
        <v>0</v>
      </c>
      <c r="AD52" s="8"/>
      <c r="AE52" s="42"/>
      <c r="AF52" s="15"/>
      <c r="AG52" s="8"/>
      <c r="AH52" s="8"/>
      <c r="AI52" s="8"/>
      <c r="AJ52" s="8"/>
      <c r="AK52" s="8"/>
      <c r="AL52" s="8"/>
    </row>
    <row r="53" spans="1:38" s="4" customFormat="1" ht="12.75">
      <c r="A53" s="14"/>
      <c r="B53" s="84"/>
      <c r="C53" s="87"/>
      <c r="D53" s="88"/>
      <c r="E53" s="89"/>
      <c r="F53" s="89"/>
      <c r="G53" s="89"/>
      <c r="H53" s="89"/>
      <c r="I53" s="59"/>
      <c r="J53" s="59"/>
      <c r="K53" s="59"/>
      <c r="L53" s="59"/>
      <c r="M53" s="59"/>
      <c r="N53" s="59"/>
      <c r="O53" s="59"/>
      <c r="P53" s="59"/>
      <c r="Q53" s="59"/>
      <c r="AD53" s="8"/>
      <c r="AE53" s="42"/>
      <c r="AF53" s="8"/>
      <c r="AG53" s="8"/>
      <c r="AH53" s="8"/>
      <c r="AI53" s="8"/>
      <c r="AJ53" s="8"/>
      <c r="AK53" s="8"/>
      <c r="AL53" s="8"/>
    </row>
    <row r="54" spans="1:38" s="4" customFormat="1" ht="12.75" hidden="1">
      <c r="A54" s="44"/>
      <c r="B54" s="84"/>
      <c r="C54" s="85"/>
      <c r="D54" s="86"/>
      <c r="E54" s="83"/>
      <c r="F54" s="83"/>
      <c r="G54" s="83"/>
      <c r="H54" s="83"/>
      <c r="I54" s="59"/>
      <c r="J54" s="59"/>
      <c r="K54" s="59"/>
      <c r="L54" s="59"/>
      <c r="M54" s="59"/>
      <c r="N54" s="59"/>
      <c r="O54" s="59"/>
      <c r="P54" s="59"/>
      <c r="Q54" s="59"/>
      <c r="AD54" s="8"/>
      <c r="AE54" s="43"/>
      <c r="AF54" s="15"/>
      <c r="AG54" s="8"/>
      <c r="AH54" s="8"/>
      <c r="AI54" s="8"/>
      <c r="AJ54" s="8"/>
      <c r="AK54" s="8"/>
      <c r="AL54" s="8"/>
    </row>
    <row r="55" spans="1:38" s="4" customFormat="1" ht="12.75" hidden="1">
      <c r="A55" s="221"/>
      <c r="B55" s="84"/>
      <c r="C55" s="85"/>
      <c r="D55" s="86"/>
      <c r="E55" s="83"/>
      <c r="F55" s="83"/>
      <c r="G55" s="83"/>
      <c r="H55" s="83"/>
      <c r="I55" s="59"/>
      <c r="J55" s="59"/>
      <c r="K55" s="59"/>
      <c r="L55" s="59"/>
      <c r="M55" s="59"/>
      <c r="N55" s="59"/>
      <c r="O55" s="59"/>
      <c r="P55" s="59"/>
      <c r="Q55" s="59"/>
      <c r="AD55" s="8"/>
      <c r="AE55" s="43"/>
      <c r="AF55" s="15"/>
      <c r="AG55" s="8"/>
      <c r="AH55" s="8"/>
      <c r="AI55" s="8"/>
      <c r="AJ55" s="8"/>
      <c r="AK55" s="8"/>
      <c r="AL55" s="8"/>
    </row>
    <row r="56" spans="1:38" s="4" customFormat="1" ht="12.75">
      <c r="A56" s="14"/>
      <c r="B56" s="84"/>
      <c r="C56" s="85"/>
      <c r="D56" s="86"/>
      <c r="E56" s="83"/>
      <c r="F56" s="83"/>
      <c r="G56" s="83"/>
      <c r="H56" s="83"/>
      <c r="I56" s="59"/>
      <c r="J56" s="59"/>
      <c r="K56" s="59"/>
      <c r="L56" s="59"/>
      <c r="M56" s="59"/>
      <c r="N56" s="59"/>
      <c r="O56" s="59"/>
      <c r="P56" s="59"/>
      <c r="Q56" s="59"/>
      <c r="Z56" s="4">
        <f>SUM(L56:Y56)</f>
        <v>0</v>
      </c>
      <c r="AD56" s="8"/>
      <c r="AE56" s="43"/>
      <c r="AF56" s="15"/>
      <c r="AG56" s="8"/>
      <c r="AH56" s="8"/>
      <c r="AI56" s="8"/>
      <c r="AJ56" s="8"/>
      <c r="AK56" s="8"/>
      <c r="AL56" s="8"/>
    </row>
    <row r="57" spans="1:38" s="4" customFormat="1" ht="12.75">
      <c r="A57" s="14"/>
      <c r="B57" s="84"/>
      <c r="C57" s="88"/>
      <c r="D57" s="90"/>
      <c r="E57" s="86"/>
      <c r="F57" s="86"/>
      <c r="G57" s="86"/>
      <c r="H57" s="90"/>
      <c r="I57" s="59"/>
      <c r="J57" s="59"/>
      <c r="K57" s="59"/>
      <c r="L57" s="59"/>
      <c r="M57" s="59"/>
      <c r="N57" s="59"/>
      <c r="O57" s="59"/>
      <c r="P57" s="59"/>
      <c r="Q57" s="59"/>
      <c r="AD57" s="8"/>
      <c r="AE57" s="8"/>
      <c r="AF57" s="8"/>
      <c r="AG57" s="8"/>
      <c r="AH57" s="8"/>
      <c r="AI57" s="8"/>
      <c r="AJ57" s="8"/>
      <c r="AK57" s="8"/>
      <c r="AL57" s="8"/>
    </row>
    <row r="58" spans="1:34" s="8" customFormat="1" ht="14.25">
      <c r="A58" s="7"/>
      <c r="B58" s="38"/>
      <c r="C58" s="88"/>
      <c r="D58" s="91"/>
      <c r="E58" s="92"/>
      <c r="F58" s="92"/>
      <c r="G58" s="90"/>
      <c r="H58" s="91"/>
      <c r="I58" s="88"/>
      <c r="J58" s="88"/>
      <c r="K58" s="88"/>
      <c r="L58" s="88"/>
      <c r="M58" s="88"/>
      <c r="N58" s="88"/>
      <c r="O58" s="88"/>
      <c r="P58" s="88"/>
      <c r="Q58" s="88"/>
      <c r="R58" s="8">
        <f aca="true" t="shared" si="5" ref="R58:Y58">SUM(R24:R56)</f>
        <v>0</v>
      </c>
      <c r="S58" s="8">
        <f t="shared" si="5"/>
        <v>0</v>
      </c>
      <c r="T58" s="8">
        <f t="shared" si="5"/>
        <v>0</v>
      </c>
      <c r="U58" s="8">
        <f t="shared" si="5"/>
        <v>0</v>
      </c>
      <c r="V58" s="8">
        <f t="shared" si="5"/>
        <v>0</v>
      </c>
      <c r="W58" s="8">
        <f t="shared" si="5"/>
        <v>0</v>
      </c>
      <c r="X58" s="8">
        <f t="shared" si="5"/>
        <v>0</v>
      </c>
      <c r="Y58" s="8">
        <f t="shared" si="5"/>
        <v>0</v>
      </c>
      <c r="AH58" s="38"/>
    </row>
    <row r="59" spans="1:17" s="8" customFormat="1" ht="9.75" customHeight="1">
      <c r="A59" s="7"/>
      <c r="B59" s="38"/>
      <c r="C59" s="88"/>
      <c r="D59" s="91"/>
      <c r="E59" s="92"/>
      <c r="F59" s="92"/>
      <c r="G59" s="90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1:17" s="3" customFormat="1" ht="14.25">
      <c r="A60" s="2"/>
      <c r="B60" s="93"/>
      <c r="C60" s="88"/>
      <c r="D60" s="91"/>
      <c r="E60" s="38"/>
      <c r="F60" s="38"/>
      <c r="G60" s="88"/>
      <c r="H60" s="91"/>
      <c r="I60" s="88"/>
      <c r="J60" s="88"/>
      <c r="K60" s="88"/>
      <c r="L60" s="88"/>
      <c r="M60" s="88"/>
      <c r="N60" s="88"/>
      <c r="O60" s="88"/>
      <c r="P60" s="88"/>
      <c r="Q60" s="88"/>
    </row>
    <row r="61" spans="1:17" ht="12.75">
      <c r="A61" s="2"/>
      <c r="B61" s="93"/>
      <c r="C61" s="88"/>
      <c r="D61" s="88"/>
      <c r="E61" s="88"/>
      <c r="F61" s="88"/>
      <c r="G61" s="88"/>
      <c r="H61" s="88"/>
      <c r="I61" s="59"/>
      <c r="J61" s="59"/>
      <c r="K61" s="59"/>
      <c r="L61" s="59"/>
      <c r="M61" s="59"/>
      <c r="N61" s="59"/>
      <c r="O61" s="59"/>
      <c r="P61" s="59"/>
      <c r="Q61" s="59"/>
    </row>
    <row r="62" spans="1:17" ht="12.75">
      <c r="A62" s="2"/>
      <c r="B62" s="93"/>
      <c r="C62" s="88"/>
      <c r="D62" s="88"/>
      <c r="E62" s="88"/>
      <c r="F62" s="88"/>
      <c r="G62" s="88"/>
      <c r="H62" s="88"/>
      <c r="I62" s="59"/>
      <c r="J62" s="59"/>
      <c r="K62" s="59"/>
      <c r="L62" s="59"/>
      <c r="M62" s="59"/>
      <c r="N62" s="59"/>
      <c r="O62" s="59"/>
      <c r="P62" s="59"/>
      <c r="Q62" s="59"/>
    </row>
    <row r="63" spans="1:17" ht="12.75">
      <c r="A63" s="2"/>
      <c r="B63" s="93"/>
      <c r="C63" s="88"/>
      <c r="D63" s="88"/>
      <c r="E63" s="88"/>
      <c r="F63" s="88"/>
      <c r="G63" s="88"/>
      <c r="H63" s="88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12.75">
      <c r="A64" s="2"/>
      <c r="B64" s="93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ht="12.75">
      <c r="A65" s="2"/>
      <c r="B65" s="93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7" ht="12.75">
      <c r="A66" s="2"/>
      <c r="B66" s="93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2:17" ht="12.7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2:17" ht="12.7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2.7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2:17" ht="12.7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2:17" ht="12.7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2:17" ht="12.7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2:17" ht="12.7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2:17" ht="12.7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2:17" ht="12.7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2:17" ht="12.7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2:17" ht="12.7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2:17" ht="12.7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2:17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2:17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2:17" ht="12.7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2:17" ht="12.7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2:17" ht="12.7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2:17" ht="12.7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2:17" ht="12.7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2:17" ht="12.7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spans="2:17" ht="12.7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2:17" ht="12.7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spans="2:17" ht="12.7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2:17" ht="12.7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spans="2:17" ht="12.7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2:17" ht="12.7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spans="2:17" ht="12.7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spans="2:17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spans="2:17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spans="2:17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spans="2:17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spans="2:17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2:17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spans="2:17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</row>
    <row r="102" spans="2:17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</row>
    <row r="103" spans="2:17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</row>
    <row r="104" spans="2:17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</row>
    <row r="105" spans="2:17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</row>
    <row r="106" spans="2:17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spans="2:17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</row>
    <row r="108" spans="2:17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spans="2:17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spans="2:17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</row>
    <row r="111" spans="2:17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spans="2:17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spans="2:17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spans="2:17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</row>
    <row r="115" spans="2:17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spans="2:17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</row>
    <row r="118" spans="2:17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</row>
    <row r="119" spans="2:17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spans="2:17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spans="2:17" ht="12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</row>
    <row r="122" spans="2:17" ht="12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spans="2:17" ht="12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spans="2:17" ht="12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spans="2:17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spans="2:17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spans="2:17" ht="12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spans="2:17" ht="12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spans="2:17" ht="12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</row>
    <row r="130" spans="2:17" ht="12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spans="2:17" ht="12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spans="2:17" ht="12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  <row r="133" spans="2:17" ht="12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</row>
    <row r="134" spans="2:17" ht="12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</row>
    <row r="135" spans="2:17" ht="12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spans="2:17" ht="12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2:17" ht="12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spans="2:17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</row>
    <row r="139" spans="2:17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spans="2:17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spans="2:17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spans="2:17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spans="2:17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spans="2:17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spans="2:17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</row>
    <row r="147" spans="2:17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spans="2:17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spans="2:17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spans="2:17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2:17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2:17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2:17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spans="2:17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2:17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spans="2:17" ht="12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spans="2:17" ht="12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2:17" ht="12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spans="2:17" ht="12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spans="2:17" ht="12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 ht="12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spans="2:17" ht="12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spans="2:17" ht="12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2:17" ht="12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spans="2:17" ht="12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2:17" ht="12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2:17" ht="12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spans="2:17" ht="12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2:17" ht="12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2:17" ht="12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spans="2:17" ht="12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spans="2:17" ht="12.7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pans="2:17" ht="12.7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2:17" ht="12.7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2:17" ht="12.7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2:17" ht="12.7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spans="2:17" ht="12.7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pans="2:17" ht="12.7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2:17" ht="12.7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spans="2:17" ht="12.7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spans="2:17" ht="12.7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spans="2:17" ht="12.7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spans="2:17" ht="12.7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spans="2:17" ht="12.7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spans="2:17" ht="12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</row>
    <row r="186" spans="2:17" ht="12.7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spans="2:17" ht="12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2:17" ht="12.7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2:17" ht="12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2:17" ht="12.7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2:17" ht="12.7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spans="2:17" ht="12.7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spans="2:17" ht="12.7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spans="2:17" ht="12.7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2:17" ht="12.7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2:17" ht="12.7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2:17" ht="12.7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2:17" ht="12.7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2:17" ht="12.7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2:17" ht="12.7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2:17" ht="12.7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2:17" ht="12.7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2:17" ht="12.7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2:17" ht="12.7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2:17" ht="12.7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2:17" ht="12.7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2:17" ht="12.7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2:17" ht="12.7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2:17" ht="12.7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2:17" ht="12.7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2:17" ht="12.7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2:17" ht="12.7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2:17" ht="12.7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2:17" ht="12.7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2:17" ht="12.7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2:17" ht="12.7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2:17" ht="12.7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2:17" ht="12.7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2:17" ht="12.7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2:17" ht="12.7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2:17" ht="12.7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2:17" ht="12.7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</row>
    <row r="223" spans="2:17" ht="12.7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</row>
    <row r="224" spans="2:17" ht="12.7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</row>
    <row r="225" spans="2:17" ht="12.7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</row>
    <row r="226" spans="2:17" ht="12.7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</row>
    <row r="227" spans="2:17" ht="12.7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</row>
    <row r="228" spans="2:17" ht="12.7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</row>
    <row r="229" spans="2:17" ht="12.7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spans="2:17" ht="12.7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  <row r="231" spans="2:17" ht="12.7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</row>
    <row r="232" spans="2:17" ht="12.7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</row>
    <row r="233" spans="2:17" ht="12.7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</row>
    <row r="234" spans="2:17" ht="12.7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</row>
  </sheetData>
  <sheetProtection/>
  <mergeCells count="6">
    <mergeCell ref="B1:D1"/>
    <mergeCell ref="T17:W17"/>
    <mergeCell ref="AD11:AH11"/>
    <mergeCell ref="F2:I2"/>
    <mergeCell ref="F3:I3"/>
    <mergeCell ref="E1:K1"/>
  </mergeCells>
  <printOptions/>
  <pageMargins left="0" right="0.1968503937007874" top="0.7874015748031497" bottom="0" header="0" footer="0"/>
  <pageSetup fitToHeight="1" fitToWidth="1"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БУХГАЛТЕР-2</cp:lastModifiedBy>
  <cp:lastPrinted>2017-11-01T09:05:35Z</cp:lastPrinted>
  <dcterms:created xsi:type="dcterms:W3CDTF">2000-06-02T11:02:44Z</dcterms:created>
  <dcterms:modified xsi:type="dcterms:W3CDTF">2017-11-27T12:34:06Z</dcterms:modified>
  <cp:category/>
  <cp:version/>
  <cp:contentType/>
  <cp:contentStatus/>
</cp:coreProperties>
</file>